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40280C2C76A930/Finance blog/"/>
    </mc:Choice>
  </mc:AlternateContent>
  <xr:revisionPtr revIDLastSave="362" documentId="8_{B2DD1D30-977F-4EEA-80A2-A6970E253CF3}" xr6:coauthVersionLast="47" xr6:coauthVersionMax="47" xr10:uidLastSave="{6539A3FA-CD8F-49FA-8B3A-2602BF3FB1EE}"/>
  <bookViews>
    <workbookView minimized="1" xWindow="348" yWindow="2328" windowWidth="7500" windowHeight="6372" xr2:uid="{8EB32136-8B0D-49CE-AE3A-DCB125D852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" l="1"/>
  <c r="M8" i="1"/>
  <c r="I9" i="1"/>
  <c r="E13" i="1"/>
  <c r="I8" i="1" s="1"/>
  <c r="M9" i="1"/>
  <c r="M10" i="1" l="1"/>
  <c r="I10" i="1"/>
  <c r="I11" i="1" s="1"/>
  <c r="I12" i="1" s="1"/>
  <c r="P8" i="1" l="1"/>
  <c r="J60" i="1"/>
  <c r="J66" i="1"/>
  <c r="J72" i="1"/>
  <c r="J55" i="1"/>
  <c r="J61" i="1"/>
  <c r="J67" i="1"/>
  <c r="J73" i="1"/>
  <c r="J56" i="1"/>
  <c r="J62" i="1"/>
  <c r="J68" i="1"/>
  <c r="J74" i="1"/>
  <c r="J58" i="1"/>
  <c r="J70" i="1"/>
  <c r="J59" i="1"/>
  <c r="J71" i="1"/>
  <c r="J63" i="1"/>
  <c r="J54" i="1"/>
  <c r="J64" i="1"/>
  <c r="J65" i="1"/>
  <c r="J57" i="1"/>
  <c r="J69" i="1"/>
  <c r="M11" i="1"/>
  <c r="E60" i="1"/>
  <c r="E66" i="1"/>
  <c r="E72" i="1"/>
  <c r="D56" i="1"/>
  <c r="D62" i="1"/>
  <c r="D68" i="1"/>
  <c r="D74" i="1"/>
  <c r="E55" i="1"/>
  <c r="E61" i="1"/>
  <c r="E67" i="1"/>
  <c r="E73" i="1"/>
  <c r="D57" i="1"/>
  <c r="D63" i="1"/>
  <c r="D69" i="1"/>
  <c r="E56" i="1"/>
  <c r="E62" i="1"/>
  <c r="E68" i="1"/>
  <c r="E58" i="1"/>
  <c r="E70" i="1"/>
  <c r="D58" i="1"/>
  <c r="D66" i="1"/>
  <c r="E59" i="1"/>
  <c r="E71" i="1"/>
  <c r="D59" i="1"/>
  <c r="D67" i="1"/>
  <c r="E63" i="1"/>
  <c r="E74" i="1"/>
  <c r="D60" i="1"/>
  <c r="D70" i="1"/>
  <c r="E64" i="1"/>
  <c r="E54" i="1"/>
  <c r="D61" i="1"/>
  <c r="D71" i="1"/>
  <c r="E65" i="1"/>
  <c r="D54" i="1"/>
  <c r="D64" i="1"/>
  <c r="D72" i="1"/>
  <c r="E57" i="1"/>
  <c r="E69" i="1"/>
  <c r="D55" i="1"/>
  <c r="D65" i="1"/>
  <c r="D73" i="1"/>
  <c r="M12" i="1"/>
  <c r="M13" i="1" l="1"/>
  <c r="M14" i="1" s="1"/>
  <c r="P9" i="1" s="1"/>
  <c r="F71" i="1"/>
  <c r="G71" i="1"/>
  <c r="F54" i="1"/>
  <c r="G54" i="1"/>
  <c r="F70" i="1"/>
  <c r="G70" i="1"/>
  <c r="G60" i="1"/>
  <c r="F60" i="1"/>
  <c r="H60" i="1" s="1"/>
  <c r="K60" i="1" s="1"/>
  <c r="L60" i="1" s="1"/>
  <c r="F64" i="1"/>
  <c r="G64" i="1"/>
  <c r="F58" i="1"/>
  <c r="G58" i="1"/>
  <c r="H58" i="1" s="1"/>
  <c r="K58" i="1" s="1"/>
  <c r="L58" i="1" s="1"/>
  <c r="G68" i="1"/>
  <c r="F68" i="1"/>
  <c r="H68" i="1" s="1"/>
  <c r="K68" i="1" s="1"/>
  <c r="L68" i="1" s="1"/>
  <c r="F65" i="1"/>
  <c r="G65" i="1"/>
  <c r="G73" i="1"/>
  <c r="F73" i="1"/>
  <c r="F59" i="1"/>
  <c r="G59" i="1"/>
  <c r="H59" i="1" s="1"/>
  <c r="K59" i="1" s="1"/>
  <c r="L59" i="1" s="1"/>
  <c r="G62" i="1"/>
  <c r="F62" i="1"/>
  <c r="H62" i="1" s="1"/>
  <c r="K62" i="1" s="1"/>
  <c r="L62" i="1" s="1"/>
  <c r="G67" i="1"/>
  <c r="F67" i="1"/>
  <c r="H67" i="1" s="1"/>
  <c r="K67" i="1" s="1"/>
  <c r="L67" i="1" s="1"/>
  <c r="F69" i="1"/>
  <c r="G69" i="1"/>
  <c r="H69" i="1" s="1"/>
  <c r="K69" i="1" s="1"/>
  <c r="L69" i="1" s="1"/>
  <c r="G74" i="1"/>
  <c r="F74" i="1"/>
  <c r="H74" i="1" s="1"/>
  <c r="K74" i="1" s="1"/>
  <c r="L74" i="1" s="1"/>
  <c r="G56" i="1"/>
  <c r="F56" i="1"/>
  <c r="H56" i="1" s="1"/>
  <c r="K56" i="1" s="1"/>
  <c r="L56" i="1" s="1"/>
  <c r="G61" i="1"/>
  <c r="F61" i="1"/>
  <c r="G72" i="1"/>
  <c r="F72" i="1"/>
  <c r="F57" i="1"/>
  <c r="G57" i="1"/>
  <c r="F63" i="1"/>
  <c r="G63" i="1"/>
  <c r="G55" i="1"/>
  <c r="F55" i="1"/>
  <c r="G66" i="1"/>
  <c r="F66" i="1"/>
  <c r="H66" i="1" s="1"/>
  <c r="K66" i="1" s="1"/>
  <c r="L66" i="1" s="1"/>
  <c r="H72" i="1" l="1"/>
  <c r="K72" i="1" s="1"/>
  <c r="L72" i="1" s="1"/>
  <c r="H63" i="1"/>
  <c r="K63" i="1" s="1"/>
  <c r="H70" i="1"/>
  <c r="K70" i="1" s="1"/>
  <c r="L70" i="1" s="1"/>
  <c r="H64" i="1"/>
  <c r="K64" i="1" s="1"/>
  <c r="L64" i="1" s="1"/>
  <c r="H71" i="1"/>
  <c r="K71" i="1" s="1"/>
  <c r="L71" i="1" s="1"/>
  <c r="H65" i="1"/>
  <c r="K65" i="1" s="1"/>
  <c r="L65" i="1" s="1"/>
  <c r="H73" i="1"/>
  <c r="K73" i="1" s="1"/>
  <c r="L73" i="1" s="1"/>
  <c r="H61" i="1"/>
  <c r="K61" i="1" s="1"/>
  <c r="L61" i="1" s="1"/>
  <c r="H57" i="1"/>
  <c r="K57" i="1" s="1"/>
  <c r="L57" i="1" s="1"/>
  <c r="H54" i="1"/>
  <c r="K54" i="1" s="1"/>
  <c r="L54" i="1" s="1"/>
  <c r="H55" i="1"/>
  <c r="K55" i="1" s="1"/>
  <c r="L55" i="1" s="1"/>
  <c r="P55" i="1"/>
  <c r="N58" i="1"/>
  <c r="L63" i="1"/>
  <c r="M54" i="1" l="1" a="1"/>
  <c r="M54" i="1" s="1"/>
  <c r="M55" i="1" l="1" a="1"/>
  <c r="M55" i="1" s="1"/>
  <c r="N56" i="1" a="1"/>
  <c r="N56" i="1" s="1"/>
  <c r="N55" i="1" a="1"/>
  <c r="N55" i="1" s="1"/>
  <c r="N54" i="1" a="1"/>
  <c r="N54" i="1" s="1"/>
  <c r="O55" i="1" l="1"/>
  <c r="O5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<sst xmlns="http://schemas.openxmlformats.org/spreadsheetml/2006/main" count="175" uniqueCount="159">
  <si>
    <t>State Income Tax Rate</t>
  </si>
  <si>
    <t>Growth rate</t>
  </si>
  <si>
    <t>Number of years</t>
  </si>
  <si>
    <t>Fed Income Tax Rate</t>
  </si>
  <si>
    <t>Capital Gains Tax Rate</t>
  </si>
  <si>
    <t>Annual Contribution</t>
  </si>
  <si>
    <t>Future Value 529</t>
  </si>
  <si>
    <t>Future Value Taxable</t>
  </si>
  <si>
    <t>After tax contribution</t>
  </si>
  <si>
    <t>Total Contribution</t>
  </si>
  <si>
    <t>Earnings 529</t>
  </si>
  <si>
    <t>Earnings Taxable</t>
  </si>
  <si>
    <t>Capital Gains Tax</t>
  </si>
  <si>
    <t>Income tax 529</t>
  </si>
  <si>
    <t>Unused 529 %</t>
  </si>
  <si>
    <t>Penalty 529</t>
  </si>
  <si>
    <t>529 Penalty</t>
  </si>
  <si>
    <t>Outcome of Taxable Account</t>
  </si>
  <si>
    <t>Outcome of 529 account</t>
  </si>
  <si>
    <t>Inputs</t>
  </si>
  <si>
    <t>Comparison of a 529 versus Taxable account for College Savings</t>
  </si>
  <si>
    <t>*penalty is waived on 529 if beneficiary receives a scholarship, goes to a military school, becomes disabled or dies</t>
  </si>
  <si>
    <t>total tax/penalty</t>
  </si>
  <si>
    <t>Alabama</t>
  </si>
  <si>
    <t>2% - 5%</t>
  </si>
  <si>
    <t>Alaska</t>
  </si>
  <si>
    <t>No Income Tax</t>
  </si>
  <si>
    <t>Arizona</t>
  </si>
  <si>
    <t>Arkansas</t>
  </si>
  <si>
    <t>2% - 4.9%</t>
  </si>
  <si>
    <t>California</t>
  </si>
  <si>
    <t>1% - 13.3%</t>
  </si>
  <si>
    <t>Colorado</t>
  </si>
  <si>
    <t>Connecticut</t>
  </si>
  <si>
    <t>3% - 6.99%</t>
  </si>
  <si>
    <t>Delaware</t>
  </si>
  <si>
    <t>2.2% - 6.6%</t>
  </si>
  <si>
    <t>District of Columbia</t>
  </si>
  <si>
    <t>4% - 10.75%</t>
  </si>
  <si>
    <t>Florida</t>
  </si>
  <si>
    <t>Georgia</t>
  </si>
  <si>
    <t>1% - 5.75%</t>
  </si>
  <si>
    <t>Hawaii</t>
  </si>
  <si>
    <t>1.4% - 11%</t>
  </si>
  <si>
    <t>Idaho</t>
  </si>
  <si>
    <t>Illinois</t>
  </si>
  <si>
    <t>Indiana</t>
  </si>
  <si>
    <t>Iowa</t>
  </si>
  <si>
    <t>4.4% - 6%</t>
  </si>
  <si>
    <t>Kansas</t>
  </si>
  <si>
    <t>3.1% - 5.7%</t>
  </si>
  <si>
    <t>Kentucky</t>
  </si>
  <si>
    <t>Louisiana</t>
  </si>
  <si>
    <t>1.85% - 4.25%</t>
  </si>
  <si>
    <t>Maine</t>
  </si>
  <si>
    <t>5.8% - 7.15%</t>
  </si>
  <si>
    <t>Maryland</t>
  </si>
  <si>
    <t>2% - 5.75%</t>
  </si>
  <si>
    <t>Massachusetts</t>
  </si>
  <si>
    <t>5% - 9%</t>
  </si>
  <si>
    <t>Michigan</t>
  </si>
  <si>
    <t>Minnesota</t>
  </si>
  <si>
    <t>5.35% - 9.85%</t>
  </si>
  <si>
    <t>Mississippi</t>
  </si>
  <si>
    <t>Missouri</t>
  </si>
  <si>
    <t>Montana</t>
  </si>
  <si>
    <t>1% - 6.75%</t>
  </si>
  <si>
    <t>Nebraska</t>
  </si>
  <si>
    <t>2.46% - 6.64%</t>
  </si>
  <si>
    <t>Nevada</t>
  </si>
  <si>
    <t>New Hampshire</t>
  </si>
  <si>
    <t>New Jersey</t>
  </si>
  <si>
    <t>1.4% - 10.75%</t>
  </si>
  <si>
    <t>New Mexico</t>
  </si>
  <si>
    <t>1.7% - 5.9%</t>
  </si>
  <si>
    <t>New York</t>
  </si>
  <si>
    <t>4% - 10.9%</t>
  </si>
  <si>
    <t>North Carolina</t>
  </si>
  <si>
    <t>North Dakota</t>
  </si>
  <si>
    <t>1.1% - 2.64%</t>
  </si>
  <si>
    <t>Ohio</t>
  </si>
  <si>
    <t>2.77% - 3.99%</t>
  </si>
  <si>
    <t>Oklahoma</t>
  </si>
  <si>
    <t>0.25% - 4.75%</t>
  </si>
  <si>
    <t>Oregon</t>
  </si>
  <si>
    <t>4.75% - 9.9%</t>
  </si>
  <si>
    <t>Pennsylvania</t>
  </si>
  <si>
    <t>Rhode Island</t>
  </si>
  <si>
    <t>3.75% - 5.99%</t>
  </si>
  <si>
    <t>South Carolina</t>
  </si>
  <si>
    <t>0% - 6.5%</t>
  </si>
  <si>
    <t>South Dakota</t>
  </si>
  <si>
    <t>Tennessee</t>
  </si>
  <si>
    <t>Texas</t>
  </si>
  <si>
    <t>Utah</t>
  </si>
  <si>
    <t>Vermont</t>
  </si>
  <si>
    <t>3.35% - 8.75%</t>
  </si>
  <si>
    <t>Virginia</t>
  </si>
  <si>
    <t>Washington</t>
  </si>
  <si>
    <t>West Virginia</t>
  </si>
  <si>
    <t>3% - 6.5%</t>
  </si>
  <si>
    <t>Wisconsin</t>
  </si>
  <si>
    <t>3.54% - 7.65%</t>
  </si>
  <si>
    <t>Wyoming</t>
  </si>
  <si>
    <t>2024 State Income Tax Rates</t>
  </si>
  <si>
    <t>https://www.tax-rates.org/taxtables/income-tax-by-state</t>
  </si>
  <si>
    <t>Tax Rate</t>
  </si>
  <si>
    <t>$0 to $11,925</t>
  </si>
  <si>
    <t>$0 to $23,850</t>
  </si>
  <si>
    <t>$0 to $17,000</t>
  </si>
  <si>
    <t>$11,925 to $48,475</t>
  </si>
  <si>
    <t>$23,850 to $96,950</t>
  </si>
  <si>
    <t>$17,000 to $64,850</t>
  </si>
  <si>
    <t>$48,475 to $103,350</t>
  </si>
  <si>
    <t>$96,950 to $206,700</t>
  </si>
  <si>
    <t>$64,850 to $103,350</t>
  </si>
  <si>
    <t>$103,350 to $197,300</t>
  </si>
  <si>
    <t>$206,700 to $394,600</t>
  </si>
  <si>
    <t>$197,300 to $250,525</t>
  </si>
  <si>
    <t>$394,600 to $501,050</t>
  </si>
  <si>
    <t>$197,300 to $250,500</t>
  </si>
  <si>
    <t>$250,525 to $626,350</t>
  </si>
  <si>
    <t>$501,050 to $751,600</t>
  </si>
  <si>
    <t>$250,500 to $626,350</t>
  </si>
  <si>
    <t>$626,350 or more</t>
  </si>
  <si>
    <t>$751,600 or more</t>
  </si>
  <si>
    <t>2025 Federal Tax Brackets</t>
  </si>
  <si>
    <t>Single Filers</t>
  </si>
  <si>
    <t>Married Filing Jointly</t>
  </si>
  <si>
    <t>Heads of Households</t>
  </si>
  <si>
    <t>https://taxfoundation.org/data/all/federal/2025-tax-brackets/</t>
  </si>
  <si>
    <t>*this is for Adjusted Gross Income, not Total Income</t>
  </si>
  <si>
    <t>Final amount 529 after tax &amp; penalty</t>
  </si>
  <si>
    <t>Final amount taxable after tax</t>
  </si>
  <si>
    <t>*can roll over up to $30,000 penalty-free of unused 529 funds to Roth IRA for beneficiary if open for at least 15 years.</t>
  </si>
  <si>
    <t>https://www.bryanjepson.com</t>
  </si>
  <si>
    <t>Taxable</t>
  </si>
  <si>
    <t>% Qualifed Use</t>
  </si>
  <si>
    <t>529 Qualified Earnings</t>
  </si>
  <si>
    <t>529 Non-Qualified Earnings</t>
  </si>
  <si>
    <t>Tax on Non-Qualified</t>
  </si>
  <si>
    <t>Penalty on Non-Qualifed</t>
  </si>
  <si>
    <t>529 Final Value</t>
  </si>
  <si>
    <t>Taxable Final Value</t>
  </si>
  <si>
    <t>Difference</t>
  </si>
  <si>
    <t>Helper Column for Sign</t>
  </si>
  <si>
    <t>Usage %</t>
  </si>
  <si>
    <t>$0 to $48,350</t>
  </si>
  <si>
    <t>$0 to $96,700</t>
  </si>
  <si>
    <t>$0 to $64,750</t>
  </si>
  <si>
    <t>$48,351 to $533,400</t>
  </si>
  <si>
    <t>$96,701 to $600,050</t>
  </si>
  <si>
    <t>$64,751 to $566,700</t>
  </si>
  <si>
    <t>$533,401 or more</t>
  </si>
  <si>
    <t>$600,051 or more</t>
  </si>
  <si>
    <t>$566,701 or more</t>
  </si>
  <si>
    <t>IRS Updates Long-Term Capital Gains Tax Thresholds for 2025 | Kiplinger</t>
  </si>
  <si>
    <t>2025 Capital Gains Tax Brackets</t>
  </si>
  <si>
    <t>Data for Break Even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</si>
</sst>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0.00000000000000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1"/>
      <color rgb="FF222222"/>
      <name val="Lucida Sans"/>
      <family val="2"/>
    </font>
    <font>
      <sz val="11"/>
      <color rgb="FF007700"/>
      <name val="Lucida Sans"/>
      <family val="2"/>
    </font>
    <font>
      <u/>
      <sz val="11"/>
      <color theme="1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u/>
      <sz val="20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46">
    <xf numFmtId="0" fontId="0" fillId="0" borderId="0" xfId="0"/>
    <xf numFmtId="8" fontId="0" fillId="0" borderId="0" xfId="0" applyNumberFormat="1"/>
    <xf numFmtId="44" fontId="0" fillId="0" borderId="0" xfId="1" applyFont="1"/>
    <xf numFmtId="0" fontId="0" fillId="0" borderId="0" xfId="0" applyAlignment="1">
      <alignment horizontal="left"/>
    </xf>
    <xf numFmtId="44" fontId="0" fillId="4" borderId="0" xfId="1" applyFont="1" applyFill="1"/>
    <xf numFmtId="44" fontId="0" fillId="4" borderId="0" xfId="0" applyNumberFormat="1" applyFill="1"/>
    <xf numFmtId="0" fontId="5" fillId="6" borderId="0" xfId="3" applyFill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10" fontId="3" fillId="6" borderId="0" xfId="0" applyNumberFormat="1" applyFont="1" applyFill="1" applyAlignment="1">
      <alignment vertical="center"/>
    </xf>
    <xf numFmtId="0" fontId="5" fillId="5" borderId="0" xfId="3" applyFill="1" applyAlignment="1">
      <alignment vertical="center"/>
    </xf>
    <xf numFmtId="10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9" fontId="3" fillId="6" borderId="0" xfId="0" applyNumberFormat="1" applyFont="1" applyFill="1" applyAlignment="1">
      <alignment vertical="center"/>
    </xf>
    <xf numFmtId="9" fontId="3" fillId="5" borderId="0" xfId="0" applyNumberFormat="1" applyFont="1" applyFill="1" applyAlignment="1">
      <alignment vertical="center"/>
    </xf>
    <xf numFmtId="0" fontId="7" fillId="0" borderId="0" xfId="4" applyAlignment="1">
      <alignment horizontal="center"/>
    </xf>
    <xf numFmtId="0" fontId="7" fillId="0" borderId="0" xfId="4"/>
    <xf numFmtId="0" fontId="6" fillId="0" borderId="0" xfId="0" applyFont="1"/>
    <xf numFmtId="0" fontId="8" fillId="8" borderId="0" xfId="4" applyFont="1" applyFill="1"/>
    <xf numFmtId="9" fontId="7" fillId="8" borderId="0" xfId="4" applyNumberFormat="1" applyFill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3" applyFont="1"/>
    <xf numFmtId="44" fontId="0" fillId="0" borderId="0" xfId="0" applyNumberFormat="1"/>
    <xf numFmtId="8" fontId="0" fillId="0" borderId="0" xfId="0" applyNumberFormat="1" applyAlignment="1">
      <alignment horizontal="left"/>
    </xf>
    <xf numFmtId="0" fontId="6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8" fontId="0" fillId="4" borderId="0" xfId="0" applyNumberFormat="1" applyFill="1" applyAlignment="1">
      <alignment horizontal="left"/>
    </xf>
    <xf numFmtId="0" fontId="3" fillId="6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7" fillId="0" borderId="0" xfId="4" applyAlignment="1">
      <alignment horizontal="center"/>
    </xf>
    <xf numFmtId="0" fontId="5" fillId="0" borderId="0" xfId="3" applyAlignment="1">
      <alignment horizontal="center"/>
    </xf>
    <xf numFmtId="164" fontId="0" fillId="2" borderId="0" xfId="2" applyNumberFormat="1" applyFont="1" applyFill="1" applyProtection="1">
      <protection locked="0"/>
    </xf>
    <xf numFmtId="44" fontId="0" fillId="2" borderId="0" xfId="1" applyFont="1" applyFill="1" applyProtection="1">
      <protection locked="0"/>
    </xf>
    <xf numFmtId="0" fontId="0" fillId="2" borderId="0" xfId="0" applyFill="1" applyProtection="1">
      <protection locked="0"/>
    </xf>
    <xf numFmtId="10" fontId="0" fillId="2" borderId="0" xfId="2" applyNumberFormat="1" applyFont="1" applyFill="1" applyProtection="1">
      <protection locked="0"/>
    </xf>
    <xf numFmtId="9" fontId="0" fillId="2" borderId="0" xfId="2" applyFont="1" applyFill="1" applyProtection="1">
      <protection locked="0"/>
    </xf>
    <xf numFmtId="9" fontId="0" fillId="0" borderId="0" xfId="2" applyFont="1" applyProtection="1">
      <protection hidden="1"/>
    </xf>
    <xf numFmtId="44" fontId="0" fillId="0" borderId="0" xfId="0" applyNumberFormat="1" applyProtection="1">
      <protection hidden="1"/>
    </xf>
    <xf numFmtId="0" fontId="0" fillId="0" borderId="0" xfId="0" applyProtection="1">
      <protection hidden="1"/>
    </xf>
    <xf numFmtId="10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</cellXfs>
  <cellStyles count="5">
    <cellStyle name="Currency" xfId="1" builtinId="4"/>
    <cellStyle name="Hyperlink" xfId="3" builtinId="8"/>
    <cellStyle name="Normal" xfId="0" builtinId="0"/>
    <cellStyle name="Normal 2" xfId="4" xr:uid="{405320F1-30A1-41AB-B162-5246516C20B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Final</a:t>
            </a:r>
            <a:r>
              <a:rPr lang="en-US" b="1" baseline="0"/>
              <a:t> Growth Outcome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Sheet1!$O$8:$O$9</c:f>
              <c:strCache>
                <c:ptCount val="2"/>
                <c:pt idx="0">
                  <c:v>Taxable</c:v>
                </c:pt>
                <c:pt idx="1">
                  <c:v>529</c:v>
                </c:pt>
              </c:strCache>
            </c:strRef>
          </c:cat>
          <c:val>
            <c:numRef>
              <c:f>Sheet1!$P$8:$P$9</c:f>
              <c:numCache>
                <c:formatCode>_("$"* #,##0.00_);_("$"* \(#,##0.00\);_("$"* "-"??_);_(@_)</c:formatCode>
                <c:ptCount val="2"/>
                <c:pt idx="0">
                  <c:v>224532.09845398038</c:v>
                </c:pt>
                <c:pt idx="1">
                  <c:v>227635.67526767118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F-46DB-A0B0-272D653A4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0639992"/>
        <c:axId val="1160637832"/>
      </c:barChart>
      <c:catAx>
        <c:axId val="116063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637832"/>
        <c:crosses val="autoZero"/>
        <c:auto val="1"/>
        <c:lblAlgn val="ctr"/>
        <c:lblOffset val="100"/>
        <c:noMultiLvlLbl val="0"/>
      </c:catAx>
      <c:valAx>
        <c:axId val="116063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639992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Breakeven Analysis: 529 vs Taxable Account</a:t>
            </a:r>
          </a:p>
        </c:rich>
      </c:tx>
      <c:overlay val="0"/>
      <c:spPr>
        <a:noFill/>
        <a:ln w="571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529 Value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Sheet1!$C$54:$C$74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Sheet1!$H$54:$H$74</c:f>
              <c:numCache>
                <c:formatCode>_("$"* #,##0.00_);_("$"* \(#,##0.00\);_("$"* "-"??_);_(@_)</c:formatCode>
                <c:ptCount val="21"/>
                <c:pt idx="0">
                  <c:v>200618.59703196114</c:v>
                </c:pt>
                <c:pt idx="1">
                  <c:v>203320.30485553213</c:v>
                </c:pt>
                <c:pt idx="2">
                  <c:v>206022.01267910315</c:v>
                </c:pt>
                <c:pt idx="3">
                  <c:v>208723.72050267411</c:v>
                </c:pt>
                <c:pt idx="4">
                  <c:v>211425.42832624516</c:v>
                </c:pt>
                <c:pt idx="5">
                  <c:v>214127.13614981616</c:v>
                </c:pt>
                <c:pt idx="6">
                  <c:v>216828.84397338715</c:v>
                </c:pt>
                <c:pt idx="7">
                  <c:v>219530.55179695817</c:v>
                </c:pt>
                <c:pt idx="8">
                  <c:v>222232.25962052919</c:v>
                </c:pt>
                <c:pt idx="9">
                  <c:v>224933.96744410018</c:v>
                </c:pt>
                <c:pt idx="10">
                  <c:v>227635.67526767121</c:v>
                </c:pt>
                <c:pt idx="11">
                  <c:v>230337.38309124217</c:v>
                </c:pt>
                <c:pt idx="12">
                  <c:v>233039.09091481319</c:v>
                </c:pt>
                <c:pt idx="13">
                  <c:v>235740.79873838421</c:v>
                </c:pt>
                <c:pt idx="14">
                  <c:v>238442.5065619552</c:v>
                </c:pt>
                <c:pt idx="15">
                  <c:v>241144.21438552623</c:v>
                </c:pt>
                <c:pt idx="16">
                  <c:v>243845.92220909725</c:v>
                </c:pt>
                <c:pt idx="17">
                  <c:v>246547.63003266818</c:v>
                </c:pt>
                <c:pt idx="18">
                  <c:v>249249.33785623923</c:v>
                </c:pt>
                <c:pt idx="19">
                  <c:v>251951.04567981022</c:v>
                </c:pt>
                <c:pt idx="20">
                  <c:v>254652.75350338125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02-4027-BF10-1109D081CEA9}"/>
            </c:ext>
          </c:extLst>
        </c:ser>
        <c:ser>
          <c:idx val="1"/>
          <c:order val="1"/>
          <c:tx>
            <c:v>Taxable Account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902-4027-BF10-1109D081CEA9}"/>
              </c:ext>
            </c:extLst>
          </c:dPt>
          <c:xVal>
            <c:numRef>
              <c:f>Sheet1!$I$54:$I$74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Sheet1!$J$54:$J$74</c:f>
              <c:numCache>
                <c:formatCode>_("$"* #,##0.00_);_("$"* \(#,##0.00\);_("$"* "-"??_);_(@_)</c:formatCode>
                <c:ptCount val="21"/>
                <c:pt idx="0">
                  <c:v>224532.09845398038</c:v>
                </c:pt>
                <c:pt idx="1">
                  <c:v>224532.09845398038</c:v>
                </c:pt>
                <c:pt idx="2">
                  <c:v>224532.09845398038</c:v>
                </c:pt>
                <c:pt idx="3">
                  <c:v>224532.09845398038</c:v>
                </c:pt>
                <c:pt idx="4">
                  <c:v>224532.09845398038</c:v>
                </c:pt>
                <c:pt idx="5">
                  <c:v>224532.09845398038</c:v>
                </c:pt>
                <c:pt idx="6">
                  <c:v>224532.09845398038</c:v>
                </c:pt>
                <c:pt idx="7">
                  <c:v>224532.09845398038</c:v>
                </c:pt>
                <c:pt idx="8">
                  <c:v>224532.09845398038</c:v>
                </c:pt>
                <c:pt idx="9">
                  <c:v>224532.09845398038</c:v>
                </c:pt>
                <c:pt idx="10">
                  <c:v>224532.09845398038</c:v>
                </c:pt>
                <c:pt idx="11">
                  <c:v>224532.09845398038</c:v>
                </c:pt>
                <c:pt idx="12">
                  <c:v>224532.09845398038</c:v>
                </c:pt>
                <c:pt idx="13">
                  <c:v>224532.09845398038</c:v>
                </c:pt>
                <c:pt idx="14">
                  <c:v>224532.09845398038</c:v>
                </c:pt>
                <c:pt idx="15">
                  <c:v>224532.09845398038</c:v>
                </c:pt>
                <c:pt idx="16">
                  <c:v>224532.09845398038</c:v>
                </c:pt>
                <c:pt idx="17">
                  <c:v>224532.09845398038</c:v>
                </c:pt>
                <c:pt idx="18">
                  <c:v>224532.09845398038</c:v>
                </c:pt>
                <c:pt idx="19">
                  <c:v>224532.09845398038</c:v>
                </c:pt>
                <c:pt idx="20">
                  <c:v>224532.09845398038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02-4027-BF10-1109D081CEA9}"/>
            </c:ext>
          </c:extLst>
        </c:ser>
        <c:ser>
          <c:idx val="2"/>
          <c:order val="2"/>
          <c:tx>
            <c:v>Breakeven Line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3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02-4027-BF10-1109D081CEA9}"/>
              </c:ext>
            </c:extLst>
          </c:dPt>
          <c:xVal>
            <c:numRef>
              <c:f>Sheet1!$O$54:$O$55</c:f>
              <c:numCache>
                <c:formatCode>0.00%</c:formatCode>
                <c:ptCount val="2"/>
                <c:pt idx="0">
                  <c:v>0.44256268596822884</c:v>
                </c:pt>
                <c:pt idx="1">
                  <c:v>0.44256268596822884</c:v>
                </c:pt>
              </c:numCache>
            </c:numRef>
          </c:xVal>
          <c:yVal>
            <c:numRef>
              <c:f>Sheet1!$P$54:$P$55</c:f>
              <c:numCache>
                <c:formatCode>_("$"* #,##0.00_);_("$"* \(#,##0.00\);_("$"* "-"??_);_(@_)</c:formatCode>
                <c:ptCount val="2"/>
                <c:pt idx="0" formatCode="General">
                  <c:v>0</c:v>
                </c:pt>
                <c:pt idx="1">
                  <c:v>254652.75350338125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02-4027-BF10-1109D081C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564328"/>
        <c:axId val="443571888"/>
      </c:scatterChart>
      <c:valAx>
        <c:axId val="4435643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of 529 Used for Qualified Expenses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71888"/>
        <c:crosses val="autoZero"/>
        <c:crossBetween val="midCat"/>
      </c:valAx>
      <c:valAx>
        <c:axId val="443571888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Final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64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3</xdr:row>
      <xdr:rowOff>28574</xdr:rowOff>
    </xdr:from>
    <xdr:to>
      <xdr:col>20</xdr:col>
      <xdr:colOff>243840</xdr:colOff>
      <xdr:row>17</xdr:row>
      <xdr:rowOff>160019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48843C-2ABF-B0B7-6930-2056C4A0D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223836</xdr:colOff>
      <xdr:row>20</xdr:row>
      <xdr:rowOff>0</xdr:rowOff>
    </xdr:from>
    <xdr:to>
      <xdr:col>20</xdr:col>
      <xdr:colOff>276224</xdr:colOff>
      <xdr:row>36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E304503-1DCC-769E-B0D8-8F03C216B9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x-rates.org/idaho/income-tax" TargetMode="External"/><Relationship Id="rId18" Type="http://schemas.openxmlformats.org/officeDocument/2006/relationships/hyperlink" Target="https://www.tax-rates.org/kentucky/income-tax" TargetMode="External"/><Relationship Id="rId26" Type="http://schemas.openxmlformats.org/officeDocument/2006/relationships/hyperlink" Target="https://www.tax-rates.org/missouri/income-tax" TargetMode="External"/><Relationship Id="rId39" Type="http://schemas.openxmlformats.org/officeDocument/2006/relationships/hyperlink" Target="https://www.tax-rates.org/pennsylvania/income-tax" TargetMode="External"/><Relationship Id="rId21" Type="http://schemas.openxmlformats.org/officeDocument/2006/relationships/hyperlink" Target="https://www.tax-rates.org/maryland/income-tax" TargetMode="External"/><Relationship Id="rId34" Type="http://schemas.openxmlformats.org/officeDocument/2006/relationships/hyperlink" Target="https://www.tax-rates.org/north_carolina/income-tax" TargetMode="External"/><Relationship Id="rId42" Type="http://schemas.openxmlformats.org/officeDocument/2006/relationships/hyperlink" Target="https://www.tax-rates.org/south_dakota/income-tax" TargetMode="External"/><Relationship Id="rId47" Type="http://schemas.openxmlformats.org/officeDocument/2006/relationships/hyperlink" Target="https://www.tax-rates.org/virginia/income-tax" TargetMode="External"/><Relationship Id="rId50" Type="http://schemas.openxmlformats.org/officeDocument/2006/relationships/hyperlink" Target="https://www.tax-rates.org/wisconsin/income-tax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www.tax-rates.org/connecticut/income-tax" TargetMode="External"/><Relationship Id="rId2" Type="http://schemas.openxmlformats.org/officeDocument/2006/relationships/hyperlink" Target="https://www.tax-rates.org/alaska/income-tax" TargetMode="External"/><Relationship Id="rId16" Type="http://schemas.openxmlformats.org/officeDocument/2006/relationships/hyperlink" Target="https://www.tax-rates.org/iowa/income-tax" TargetMode="External"/><Relationship Id="rId29" Type="http://schemas.openxmlformats.org/officeDocument/2006/relationships/hyperlink" Target="https://www.tax-rates.org/nevada/income-tax" TargetMode="External"/><Relationship Id="rId11" Type="http://schemas.openxmlformats.org/officeDocument/2006/relationships/hyperlink" Target="https://www.tax-rates.org/georgia/income-tax" TargetMode="External"/><Relationship Id="rId24" Type="http://schemas.openxmlformats.org/officeDocument/2006/relationships/hyperlink" Target="https://www.tax-rates.org/minnesota/income-tax" TargetMode="External"/><Relationship Id="rId32" Type="http://schemas.openxmlformats.org/officeDocument/2006/relationships/hyperlink" Target="https://www.tax-rates.org/new_mexico/income-tax" TargetMode="External"/><Relationship Id="rId37" Type="http://schemas.openxmlformats.org/officeDocument/2006/relationships/hyperlink" Target="https://www.tax-rates.org/oklahoma/income-tax" TargetMode="External"/><Relationship Id="rId40" Type="http://schemas.openxmlformats.org/officeDocument/2006/relationships/hyperlink" Target="https://www.tax-rates.org/rhode_island/income-tax" TargetMode="External"/><Relationship Id="rId45" Type="http://schemas.openxmlformats.org/officeDocument/2006/relationships/hyperlink" Target="https://www.tax-rates.org/utah/income-tax" TargetMode="External"/><Relationship Id="rId53" Type="http://schemas.openxmlformats.org/officeDocument/2006/relationships/hyperlink" Target="https://www.kiplinger.com/taxes/new-irs-long-term-capital-gains-tax-thresholds" TargetMode="External"/><Relationship Id="rId5" Type="http://schemas.openxmlformats.org/officeDocument/2006/relationships/hyperlink" Target="https://www.tax-rates.org/california/income-tax" TargetMode="External"/><Relationship Id="rId10" Type="http://schemas.openxmlformats.org/officeDocument/2006/relationships/hyperlink" Target="https://www.tax-rates.org/florida/income-tax" TargetMode="External"/><Relationship Id="rId19" Type="http://schemas.openxmlformats.org/officeDocument/2006/relationships/hyperlink" Target="https://www.tax-rates.org/louisiana/income-tax" TargetMode="External"/><Relationship Id="rId31" Type="http://schemas.openxmlformats.org/officeDocument/2006/relationships/hyperlink" Target="https://www.tax-rates.org/new_jersey/income-tax" TargetMode="External"/><Relationship Id="rId44" Type="http://schemas.openxmlformats.org/officeDocument/2006/relationships/hyperlink" Target="https://www.tax-rates.org/texas/income-tax" TargetMode="External"/><Relationship Id="rId52" Type="http://schemas.openxmlformats.org/officeDocument/2006/relationships/hyperlink" Target="https://www.bryanjepson.com/" TargetMode="External"/><Relationship Id="rId4" Type="http://schemas.openxmlformats.org/officeDocument/2006/relationships/hyperlink" Target="https://www.tax-rates.org/arkansas/income-tax" TargetMode="External"/><Relationship Id="rId9" Type="http://schemas.openxmlformats.org/officeDocument/2006/relationships/hyperlink" Target="https://www.tax-rates.org/district_of_columbia/income-tax" TargetMode="External"/><Relationship Id="rId14" Type="http://schemas.openxmlformats.org/officeDocument/2006/relationships/hyperlink" Target="https://www.tax-rates.org/illinois/income-tax" TargetMode="External"/><Relationship Id="rId22" Type="http://schemas.openxmlformats.org/officeDocument/2006/relationships/hyperlink" Target="https://www.tax-rates.org/massachusetts/income-tax" TargetMode="External"/><Relationship Id="rId27" Type="http://schemas.openxmlformats.org/officeDocument/2006/relationships/hyperlink" Target="https://www.tax-rates.org/montana/income-tax" TargetMode="External"/><Relationship Id="rId30" Type="http://schemas.openxmlformats.org/officeDocument/2006/relationships/hyperlink" Target="https://www.tax-rates.org/new_hampshire/income-tax" TargetMode="External"/><Relationship Id="rId35" Type="http://schemas.openxmlformats.org/officeDocument/2006/relationships/hyperlink" Target="https://www.tax-rates.org/north_dakota/income-tax" TargetMode="External"/><Relationship Id="rId43" Type="http://schemas.openxmlformats.org/officeDocument/2006/relationships/hyperlink" Target="https://www.tax-rates.org/tennessee/income-tax" TargetMode="External"/><Relationship Id="rId48" Type="http://schemas.openxmlformats.org/officeDocument/2006/relationships/hyperlink" Target="https://www.tax-rates.org/washington/income-tax" TargetMode="External"/><Relationship Id="rId8" Type="http://schemas.openxmlformats.org/officeDocument/2006/relationships/hyperlink" Target="https://www.tax-rates.org/delaware/income-tax" TargetMode="External"/><Relationship Id="rId51" Type="http://schemas.openxmlformats.org/officeDocument/2006/relationships/hyperlink" Target="https://www.tax-rates.org/wyoming/income-tax" TargetMode="External"/><Relationship Id="rId3" Type="http://schemas.openxmlformats.org/officeDocument/2006/relationships/hyperlink" Target="https://www.tax-rates.org/arizona/income-tax" TargetMode="External"/><Relationship Id="rId12" Type="http://schemas.openxmlformats.org/officeDocument/2006/relationships/hyperlink" Target="https://www.tax-rates.org/hawaii/income-tax" TargetMode="External"/><Relationship Id="rId17" Type="http://schemas.openxmlformats.org/officeDocument/2006/relationships/hyperlink" Target="https://www.tax-rates.org/kansas/income-tax" TargetMode="External"/><Relationship Id="rId25" Type="http://schemas.openxmlformats.org/officeDocument/2006/relationships/hyperlink" Target="https://www.tax-rates.org/mississippi/income-tax" TargetMode="External"/><Relationship Id="rId33" Type="http://schemas.openxmlformats.org/officeDocument/2006/relationships/hyperlink" Target="https://www.tax-rates.org/new_york/income-tax" TargetMode="External"/><Relationship Id="rId38" Type="http://schemas.openxmlformats.org/officeDocument/2006/relationships/hyperlink" Target="https://www.tax-rates.org/oregon/income-tax" TargetMode="External"/><Relationship Id="rId46" Type="http://schemas.openxmlformats.org/officeDocument/2006/relationships/hyperlink" Target="https://www.tax-rates.org/vermont/income-tax" TargetMode="External"/><Relationship Id="rId20" Type="http://schemas.openxmlformats.org/officeDocument/2006/relationships/hyperlink" Target="https://www.tax-rates.org/maine/income-tax" TargetMode="External"/><Relationship Id="rId41" Type="http://schemas.openxmlformats.org/officeDocument/2006/relationships/hyperlink" Target="https://www.tax-rates.org/south_carolina/income-tax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tax-rates.org/alabama/income-tax" TargetMode="External"/><Relationship Id="rId6" Type="http://schemas.openxmlformats.org/officeDocument/2006/relationships/hyperlink" Target="https://www.tax-rates.org/colorado/income-tax" TargetMode="External"/><Relationship Id="rId15" Type="http://schemas.openxmlformats.org/officeDocument/2006/relationships/hyperlink" Target="https://www.tax-rates.org/indiana/income-tax" TargetMode="External"/><Relationship Id="rId23" Type="http://schemas.openxmlformats.org/officeDocument/2006/relationships/hyperlink" Target="https://www.tax-rates.org/michigan/income-tax" TargetMode="External"/><Relationship Id="rId28" Type="http://schemas.openxmlformats.org/officeDocument/2006/relationships/hyperlink" Target="https://www.tax-rates.org/nebraska/income-tax" TargetMode="External"/><Relationship Id="rId36" Type="http://schemas.openxmlformats.org/officeDocument/2006/relationships/hyperlink" Target="https://www.tax-rates.org/ohio/income-tax" TargetMode="External"/><Relationship Id="rId49" Type="http://schemas.openxmlformats.org/officeDocument/2006/relationships/hyperlink" Target="https://www.tax-rates.org/west_virginia/income-t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B6E7-2612-4B2F-98B7-30AD7C95B43A}">
  <dimension ref="C3:P74"/>
  <sheetViews>
    <sheetView tabSelected="1" workbookViewId="0">
      <selection activeCell="I8" sqref="I8"/>
    </sheetView>
  </sheetViews>
  <sheetFormatPr defaultRowHeight="14.4" x14ac:dyDescent="0.3"/>
  <cols>
    <col min="3" max="4" width="14.88671875" customWidth="1"/>
    <col min="5" max="5" width="14.6640625" customWidth="1"/>
    <col min="6" max="6" width="15.33203125" customWidth="1"/>
    <col min="7" max="7" width="16.5546875" customWidth="1"/>
    <col min="8" max="8" width="12.5546875" bestFit="1" customWidth="1"/>
    <col min="9" max="9" width="15.109375" customWidth="1"/>
    <col min="10" max="10" width="12.44140625" customWidth="1"/>
    <col min="11" max="11" width="19.109375" bestFit="1" customWidth="1"/>
    <col min="12" max="12" width="19.6640625" customWidth="1"/>
    <col min="13" max="13" width="21.109375" bestFit="1" customWidth="1"/>
    <col min="14" max="14" width="21.5546875" bestFit="1" customWidth="1"/>
    <col min="15" max="15" width="10.88671875" bestFit="1" customWidth="1"/>
    <col min="16" max="16" width="12.5546875" bestFit="1" customWidth="1"/>
  </cols>
  <sheetData>
    <row r="3" spans="3:16" ht="31.5" customHeight="1" x14ac:dyDescent="0.5">
      <c r="E3" s="1"/>
      <c r="K3" s="23" t="s">
        <v>135</v>
      </c>
    </row>
    <row r="4" spans="3:16" ht="28.8" x14ac:dyDescent="0.55000000000000004">
      <c r="C4" s="33" t="s">
        <v>20</v>
      </c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3:16" x14ac:dyDescent="0.3">
      <c r="E5" s="1"/>
    </row>
    <row r="6" spans="3:16" x14ac:dyDescent="0.3">
      <c r="C6" s="32" t="s">
        <v>19</v>
      </c>
      <c r="D6" s="32"/>
      <c r="E6" s="32"/>
      <c r="G6" s="32" t="s">
        <v>17</v>
      </c>
      <c r="H6" s="32"/>
      <c r="I6" s="32"/>
      <c r="K6" s="32" t="s">
        <v>18</v>
      </c>
      <c r="L6" s="32"/>
      <c r="M6" s="32"/>
    </row>
    <row r="7" spans="3:16" x14ac:dyDescent="0.3">
      <c r="C7" s="29" t="s">
        <v>1</v>
      </c>
      <c r="D7" s="29"/>
      <c r="E7" s="36">
        <v>7.0000000000000007E-2</v>
      </c>
      <c r="F7" s="1"/>
      <c r="K7" s="29" t="s">
        <v>14</v>
      </c>
      <c r="L7" s="29"/>
      <c r="M7" s="40">
        <v>0.5</v>
      </c>
    </row>
    <row r="8" spans="3:16" x14ac:dyDescent="0.3">
      <c r="C8" s="29" t="s">
        <v>5</v>
      </c>
      <c r="D8" s="29"/>
      <c r="E8" s="37">
        <v>7000</v>
      </c>
      <c r="F8" s="1"/>
      <c r="G8" s="25" t="s">
        <v>7</v>
      </c>
      <c r="H8" s="25"/>
      <c r="I8" s="2">
        <f>FV(E7,E9,-E13,0,1)</f>
        <v>241920.11582821221</v>
      </c>
      <c r="K8" s="25" t="s">
        <v>9</v>
      </c>
      <c r="L8" s="25"/>
      <c r="M8" s="2">
        <f>E8*E9</f>
        <v>126000</v>
      </c>
      <c r="O8" t="s">
        <v>136</v>
      </c>
      <c r="P8" s="24">
        <f>I12</f>
        <v>224532.09845398038</v>
      </c>
    </row>
    <row r="9" spans="3:16" x14ac:dyDescent="0.3">
      <c r="C9" s="29" t="s">
        <v>2</v>
      </c>
      <c r="D9" s="29"/>
      <c r="E9" s="38">
        <v>18</v>
      </c>
      <c r="F9" s="1"/>
      <c r="G9" s="25" t="s">
        <v>9</v>
      </c>
      <c r="H9" s="25"/>
      <c r="I9" s="2">
        <f>E8*E9</f>
        <v>126000</v>
      </c>
      <c r="K9" s="25" t="s">
        <v>6</v>
      </c>
      <c r="L9" s="25"/>
      <c r="M9" s="2">
        <f>FV(E7,E9,-E8,0,1)</f>
        <v>254652.75350338125</v>
      </c>
      <c r="O9">
        <v>529</v>
      </c>
      <c r="P9" s="24">
        <f>M14</f>
        <v>227635.67526767118</v>
      </c>
    </row>
    <row r="10" spans="3:16" x14ac:dyDescent="0.3">
      <c r="C10" s="29" t="s">
        <v>0</v>
      </c>
      <c r="D10" s="29"/>
      <c r="E10" s="39">
        <v>0.05</v>
      </c>
      <c r="F10" s="1"/>
      <c r="G10" s="25" t="s">
        <v>11</v>
      </c>
      <c r="H10" s="25"/>
      <c r="I10" s="2">
        <f>I8-I9</f>
        <v>115920.11582821221</v>
      </c>
      <c r="K10" s="25" t="s">
        <v>10</v>
      </c>
      <c r="L10" s="25"/>
      <c r="M10" s="2">
        <f>M9-M8</f>
        <v>128652.75350338125</v>
      </c>
    </row>
    <row r="11" spans="3:16" x14ac:dyDescent="0.3">
      <c r="C11" s="29" t="s">
        <v>3</v>
      </c>
      <c r="D11" s="29"/>
      <c r="E11" s="40">
        <v>0.32</v>
      </c>
      <c r="F11" s="1"/>
      <c r="G11" s="25" t="s">
        <v>12</v>
      </c>
      <c r="H11" s="25"/>
      <c r="I11" s="2">
        <f>I10*E12</f>
        <v>17388.017374231829</v>
      </c>
      <c r="K11" s="29" t="s">
        <v>13</v>
      </c>
      <c r="L11" s="29"/>
      <c r="M11" s="2">
        <f>M10*E11*M7</f>
        <v>20584.440560540999</v>
      </c>
    </row>
    <row r="12" spans="3:16" x14ac:dyDescent="0.3">
      <c r="C12" s="29" t="s">
        <v>4</v>
      </c>
      <c r="D12" s="29"/>
      <c r="E12" s="40">
        <v>0.15</v>
      </c>
      <c r="F12" s="1"/>
      <c r="G12" s="30" t="s">
        <v>133</v>
      </c>
      <c r="H12" s="30"/>
      <c r="I12" s="5">
        <f>I8-I11</f>
        <v>224532.09845398038</v>
      </c>
      <c r="K12" s="29" t="s">
        <v>15</v>
      </c>
      <c r="L12" s="29"/>
      <c r="M12" s="2">
        <f>M10*E14*M7</f>
        <v>6432.6376751690623</v>
      </c>
    </row>
    <row r="13" spans="3:16" x14ac:dyDescent="0.3">
      <c r="C13" s="29" t="s">
        <v>8</v>
      </c>
      <c r="D13" s="29"/>
      <c r="E13" s="37">
        <f>E8*(1-E10)</f>
        <v>6650</v>
      </c>
      <c r="F13" s="1"/>
      <c r="G13" s="1"/>
      <c r="K13" s="29" t="s">
        <v>22</v>
      </c>
      <c r="L13" s="29"/>
      <c r="M13" s="2">
        <f>SUM(M11:M12)</f>
        <v>27017.078235710062</v>
      </c>
      <c r="N13" s="1"/>
    </row>
    <row r="14" spans="3:16" x14ac:dyDescent="0.3">
      <c r="C14" s="29" t="s">
        <v>16</v>
      </c>
      <c r="D14" s="29"/>
      <c r="E14" s="40">
        <v>0.1</v>
      </c>
      <c r="F14" s="1"/>
      <c r="G14" s="1"/>
      <c r="K14" s="28" t="s">
        <v>132</v>
      </c>
      <c r="L14" s="28"/>
      <c r="M14" s="4">
        <f>M9-M13</f>
        <v>227635.67526767118</v>
      </c>
    </row>
    <row r="15" spans="3:16" x14ac:dyDescent="0.3">
      <c r="F15" s="1"/>
      <c r="G15" s="1"/>
      <c r="M15" s="1"/>
      <c r="N15" s="1"/>
    </row>
    <row r="16" spans="3:16" x14ac:dyDescent="0.3">
      <c r="F16" s="1"/>
      <c r="G16" s="3"/>
      <c r="H16" s="3"/>
      <c r="I16" s="3"/>
      <c r="M16" s="1"/>
    </row>
    <row r="17" spans="3:13" x14ac:dyDescent="0.3">
      <c r="D17" s="22" t="s">
        <v>21</v>
      </c>
      <c r="E17" s="22"/>
      <c r="F17" s="22"/>
      <c r="G17" s="22"/>
      <c r="H17" s="22"/>
      <c r="I17" s="22"/>
      <c r="J17" s="22"/>
      <c r="K17" s="22"/>
    </row>
    <row r="18" spans="3:13" x14ac:dyDescent="0.3">
      <c r="D18" s="22" t="s">
        <v>134</v>
      </c>
      <c r="E18" s="22"/>
      <c r="F18" s="22"/>
      <c r="G18" s="22"/>
      <c r="H18" s="22"/>
      <c r="I18" s="22"/>
      <c r="J18" s="22"/>
      <c r="K18" s="21"/>
      <c r="L18" s="3"/>
    </row>
    <row r="19" spans="3:13" x14ac:dyDescent="0.3">
      <c r="D19" s="22"/>
      <c r="E19" s="22"/>
      <c r="F19" s="22"/>
      <c r="G19" s="22"/>
      <c r="H19" s="22"/>
      <c r="I19" s="22"/>
      <c r="J19" s="22"/>
      <c r="K19" s="21"/>
      <c r="L19" s="3"/>
    </row>
    <row r="20" spans="3:13" x14ac:dyDescent="0.3">
      <c r="D20" s="22"/>
      <c r="E20" s="22"/>
      <c r="F20" s="22"/>
      <c r="G20" s="22"/>
      <c r="H20" s="22"/>
      <c r="I20" s="22"/>
      <c r="J20" s="22"/>
      <c r="K20" s="21"/>
      <c r="L20" s="3"/>
    </row>
    <row r="21" spans="3:13" x14ac:dyDescent="0.3">
      <c r="F21" s="1"/>
      <c r="G21" s="1"/>
      <c r="K21" s="3"/>
      <c r="L21" s="3"/>
    </row>
    <row r="22" spans="3:13" ht="23.4" x14ac:dyDescent="0.45">
      <c r="C22" s="26" t="s">
        <v>104</v>
      </c>
      <c r="D22" s="26"/>
      <c r="E22" s="26"/>
      <c r="F22" s="26"/>
      <c r="G22" s="26"/>
      <c r="I22" s="26" t="s">
        <v>126</v>
      </c>
      <c r="J22" s="26"/>
      <c r="K22" s="26"/>
      <c r="L22" s="26"/>
      <c r="M22" s="18"/>
    </row>
    <row r="23" spans="3:13" x14ac:dyDescent="0.3">
      <c r="C23" s="27" t="s">
        <v>105</v>
      </c>
      <c r="D23" s="27"/>
      <c r="E23" s="27"/>
      <c r="F23" s="27"/>
      <c r="G23" s="27"/>
      <c r="I23" s="34" t="s">
        <v>130</v>
      </c>
      <c r="J23" s="34"/>
      <c r="K23" s="34"/>
      <c r="L23" s="34"/>
    </row>
    <row r="24" spans="3:13" x14ac:dyDescent="0.3">
      <c r="F24" s="1"/>
      <c r="G24" s="1"/>
      <c r="I24" s="16"/>
      <c r="J24" s="17"/>
      <c r="K24" s="17"/>
      <c r="L24" s="17"/>
    </row>
    <row r="25" spans="3:13" x14ac:dyDescent="0.3">
      <c r="C25" s="6" t="s">
        <v>23</v>
      </c>
      <c r="D25" s="6" t="s">
        <v>25</v>
      </c>
      <c r="E25" s="6" t="s">
        <v>27</v>
      </c>
      <c r="F25" s="6" t="s">
        <v>28</v>
      </c>
      <c r="G25" s="6" t="s">
        <v>30</v>
      </c>
      <c r="I25" s="19" t="s">
        <v>106</v>
      </c>
      <c r="J25" s="19" t="s">
        <v>127</v>
      </c>
      <c r="K25" s="19" t="s">
        <v>128</v>
      </c>
      <c r="L25" s="19" t="s">
        <v>129</v>
      </c>
    </row>
    <row r="26" spans="3:13" x14ac:dyDescent="0.3">
      <c r="C26" s="7" t="s">
        <v>24</v>
      </c>
      <c r="D26" s="8" t="s">
        <v>26</v>
      </c>
      <c r="E26" s="9">
        <v>2.5000000000000001E-2</v>
      </c>
      <c r="F26" s="7" t="s">
        <v>29</v>
      </c>
      <c r="G26" s="7" t="s">
        <v>31</v>
      </c>
      <c r="I26" s="20">
        <v>0.1</v>
      </c>
      <c r="J26" s="17" t="s">
        <v>107</v>
      </c>
      <c r="K26" s="17" t="s">
        <v>108</v>
      </c>
      <c r="L26" s="17" t="s">
        <v>109</v>
      </c>
    </row>
    <row r="27" spans="3:13" x14ac:dyDescent="0.3">
      <c r="C27" s="10" t="s">
        <v>32</v>
      </c>
      <c r="D27" s="10" t="s">
        <v>33</v>
      </c>
      <c r="E27" s="10" t="s">
        <v>35</v>
      </c>
      <c r="F27" s="10" t="s">
        <v>37</v>
      </c>
      <c r="G27" s="10" t="s">
        <v>39</v>
      </c>
      <c r="I27" s="20">
        <v>0.12</v>
      </c>
      <c r="J27" s="17" t="s">
        <v>110</v>
      </c>
      <c r="K27" s="17" t="s">
        <v>111</v>
      </c>
      <c r="L27" s="17" t="s">
        <v>112</v>
      </c>
    </row>
    <row r="28" spans="3:13" x14ac:dyDescent="0.3">
      <c r="C28" s="11">
        <v>4.3999999999999997E-2</v>
      </c>
      <c r="D28" s="12" t="s">
        <v>34</v>
      </c>
      <c r="E28" s="12" t="s">
        <v>36</v>
      </c>
      <c r="F28" s="12" t="s">
        <v>38</v>
      </c>
      <c r="G28" s="13" t="s">
        <v>26</v>
      </c>
      <c r="I28" s="20">
        <v>0.22</v>
      </c>
      <c r="J28" s="17" t="s">
        <v>113</v>
      </c>
      <c r="K28" s="17" t="s">
        <v>114</v>
      </c>
      <c r="L28" s="17" t="s">
        <v>115</v>
      </c>
    </row>
    <row r="29" spans="3:13" x14ac:dyDescent="0.3">
      <c r="C29" s="6" t="s">
        <v>40</v>
      </c>
      <c r="D29" s="6" t="s">
        <v>42</v>
      </c>
      <c r="E29" s="6" t="s">
        <v>44</v>
      </c>
      <c r="F29" s="6" t="s">
        <v>45</v>
      </c>
      <c r="G29" s="6" t="s">
        <v>46</v>
      </c>
      <c r="I29" s="20">
        <v>0.24</v>
      </c>
      <c r="J29" s="17" t="s">
        <v>116</v>
      </c>
      <c r="K29" s="17" t="s">
        <v>117</v>
      </c>
      <c r="L29" s="17" t="s">
        <v>116</v>
      </c>
    </row>
    <row r="30" spans="3:13" x14ac:dyDescent="0.3">
      <c r="C30" s="7" t="s">
        <v>41</v>
      </c>
      <c r="D30" s="7" t="s">
        <v>43</v>
      </c>
      <c r="E30" s="9">
        <v>5.8000000000000003E-2</v>
      </c>
      <c r="F30" s="9">
        <v>4.9500000000000002E-2</v>
      </c>
      <c r="G30" s="9">
        <v>3.15E-2</v>
      </c>
      <c r="I30" s="20">
        <v>0.32</v>
      </c>
      <c r="J30" s="17" t="s">
        <v>118</v>
      </c>
      <c r="K30" s="17" t="s">
        <v>119</v>
      </c>
      <c r="L30" s="17" t="s">
        <v>120</v>
      </c>
    </row>
    <row r="31" spans="3:13" x14ac:dyDescent="0.3">
      <c r="C31" s="10" t="s">
        <v>47</v>
      </c>
      <c r="D31" s="10" t="s">
        <v>49</v>
      </c>
      <c r="E31" s="10" t="s">
        <v>51</v>
      </c>
      <c r="F31" s="10" t="s">
        <v>52</v>
      </c>
      <c r="G31" s="10" t="s">
        <v>54</v>
      </c>
      <c r="I31" s="20">
        <v>0.35</v>
      </c>
      <c r="J31" s="17" t="s">
        <v>121</v>
      </c>
      <c r="K31" s="17" t="s">
        <v>122</v>
      </c>
      <c r="L31" s="17" t="s">
        <v>123</v>
      </c>
    </row>
    <row r="32" spans="3:13" x14ac:dyDescent="0.3">
      <c r="C32" s="12" t="s">
        <v>48</v>
      </c>
      <c r="D32" s="12" t="s">
        <v>50</v>
      </c>
      <c r="E32" s="11">
        <v>4.4999999999999998E-2</v>
      </c>
      <c r="F32" s="12" t="s">
        <v>53</v>
      </c>
      <c r="G32" s="12" t="s">
        <v>55</v>
      </c>
      <c r="I32" s="20">
        <v>0.37</v>
      </c>
      <c r="J32" s="17" t="s">
        <v>124</v>
      </c>
      <c r="K32" s="17" t="s">
        <v>125</v>
      </c>
      <c r="L32" s="17" t="s">
        <v>124</v>
      </c>
    </row>
    <row r="33" spans="3:12" x14ac:dyDescent="0.3">
      <c r="C33" s="6" t="s">
        <v>56</v>
      </c>
      <c r="D33" s="6" t="s">
        <v>58</v>
      </c>
      <c r="E33" s="6" t="s">
        <v>60</v>
      </c>
      <c r="F33" s="6" t="s">
        <v>61</v>
      </c>
      <c r="G33" s="6" t="s">
        <v>63</v>
      </c>
      <c r="J33" s="1"/>
    </row>
    <row r="34" spans="3:12" x14ac:dyDescent="0.3">
      <c r="C34" s="7" t="s">
        <v>57</v>
      </c>
      <c r="D34" s="7" t="s">
        <v>59</v>
      </c>
      <c r="E34" s="9">
        <v>4.2500000000000003E-2</v>
      </c>
      <c r="F34" s="7" t="s">
        <v>62</v>
      </c>
      <c r="G34" s="14">
        <v>0.05</v>
      </c>
      <c r="I34" t="s">
        <v>131</v>
      </c>
    </row>
    <row r="35" spans="3:12" x14ac:dyDescent="0.3">
      <c r="C35" s="10" t="s">
        <v>64</v>
      </c>
      <c r="D35" s="10" t="s">
        <v>65</v>
      </c>
      <c r="E35" s="10" t="s">
        <v>67</v>
      </c>
      <c r="F35" s="10" t="s">
        <v>69</v>
      </c>
      <c r="G35" s="10" t="s">
        <v>70</v>
      </c>
    </row>
    <row r="36" spans="3:12" x14ac:dyDescent="0.3">
      <c r="C36" s="12" t="s">
        <v>24</v>
      </c>
      <c r="D36" s="12" t="s">
        <v>66</v>
      </c>
      <c r="E36" s="12" t="s">
        <v>68</v>
      </c>
      <c r="F36" s="13" t="s">
        <v>26</v>
      </c>
      <c r="G36" s="15">
        <v>0.04</v>
      </c>
    </row>
    <row r="37" spans="3:12" ht="23.4" x14ac:dyDescent="0.45">
      <c r="C37" s="6" t="s">
        <v>71</v>
      </c>
      <c r="D37" s="6" t="s">
        <v>73</v>
      </c>
      <c r="E37" s="6" t="s">
        <v>75</v>
      </c>
      <c r="F37" s="6" t="s">
        <v>77</v>
      </c>
      <c r="G37" s="6" t="s">
        <v>78</v>
      </c>
      <c r="I37" s="26" t="s">
        <v>157</v>
      </c>
      <c r="J37" s="26"/>
      <c r="K37" s="26"/>
      <c r="L37" s="26"/>
    </row>
    <row r="38" spans="3:12" x14ac:dyDescent="0.3">
      <c r="C38" s="7" t="s">
        <v>72</v>
      </c>
      <c r="D38" s="7" t="s">
        <v>74</v>
      </c>
      <c r="E38" s="7" t="s">
        <v>76</v>
      </c>
      <c r="F38" s="9">
        <v>4.7500000000000001E-2</v>
      </c>
      <c r="G38" s="7" t="s">
        <v>79</v>
      </c>
      <c r="I38" s="35" t="s">
        <v>156</v>
      </c>
      <c r="J38" s="35"/>
      <c r="K38" s="35"/>
      <c r="L38" s="35"/>
    </row>
    <row r="39" spans="3:12" x14ac:dyDescent="0.3">
      <c r="C39" s="10" t="s">
        <v>80</v>
      </c>
      <c r="D39" s="10" t="s">
        <v>82</v>
      </c>
      <c r="E39" s="10" t="s">
        <v>84</v>
      </c>
      <c r="F39" s="10" t="s">
        <v>86</v>
      </c>
      <c r="G39" s="10" t="s">
        <v>87</v>
      </c>
    </row>
    <row r="40" spans="3:12" x14ac:dyDescent="0.3">
      <c r="C40" s="12" t="s">
        <v>81</v>
      </c>
      <c r="D40" s="12" t="s">
        <v>83</v>
      </c>
      <c r="E40" s="12" t="s">
        <v>85</v>
      </c>
      <c r="F40" s="11">
        <v>3.0700000000000002E-2</v>
      </c>
      <c r="G40" s="12" t="s">
        <v>88</v>
      </c>
      <c r="I40" s="19" t="s">
        <v>106</v>
      </c>
      <c r="J40" s="19" t="s">
        <v>127</v>
      </c>
      <c r="K40" s="19" t="s">
        <v>128</v>
      </c>
      <c r="L40" s="19" t="s">
        <v>129</v>
      </c>
    </row>
    <row r="41" spans="3:12" x14ac:dyDescent="0.3">
      <c r="C41" s="6" t="s">
        <v>89</v>
      </c>
      <c r="D41" s="6" t="s">
        <v>91</v>
      </c>
      <c r="E41" s="6" t="s">
        <v>92</v>
      </c>
      <c r="F41" s="6" t="s">
        <v>93</v>
      </c>
      <c r="G41" s="6" t="s">
        <v>94</v>
      </c>
      <c r="I41" s="20">
        <v>0</v>
      </c>
      <c r="J41" s="17" t="s">
        <v>147</v>
      </c>
      <c r="K41" s="17" t="s">
        <v>148</v>
      </c>
      <c r="L41" s="17" t="s">
        <v>149</v>
      </c>
    </row>
    <row r="42" spans="3:12" x14ac:dyDescent="0.3">
      <c r="C42" s="7" t="s">
        <v>90</v>
      </c>
      <c r="D42" s="8" t="s">
        <v>26</v>
      </c>
      <c r="E42" s="8" t="s">
        <v>26</v>
      </c>
      <c r="F42" s="8" t="s">
        <v>26</v>
      </c>
      <c r="G42" s="9">
        <v>4.8500000000000001E-2</v>
      </c>
      <c r="I42" s="20">
        <v>0.15</v>
      </c>
      <c r="J42" s="17" t="s">
        <v>150</v>
      </c>
      <c r="K42" s="17" t="s">
        <v>151</v>
      </c>
      <c r="L42" s="17" t="s">
        <v>152</v>
      </c>
    </row>
    <row r="43" spans="3:12" x14ac:dyDescent="0.3">
      <c r="C43" s="10" t="s">
        <v>95</v>
      </c>
      <c r="D43" s="10" t="s">
        <v>97</v>
      </c>
      <c r="E43" s="10" t="s">
        <v>98</v>
      </c>
      <c r="F43" s="10" t="s">
        <v>99</v>
      </c>
      <c r="G43" s="10" t="s">
        <v>101</v>
      </c>
      <c r="I43" s="20">
        <v>0.2</v>
      </c>
      <c r="J43" s="17" t="s">
        <v>153</v>
      </c>
      <c r="K43" s="17" t="s">
        <v>154</v>
      </c>
      <c r="L43" s="17" t="s">
        <v>155</v>
      </c>
    </row>
    <row r="44" spans="3:12" x14ac:dyDescent="0.3">
      <c r="C44" s="12" t="s">
        <v>96</v>
      </c>
      <c r="D44" s="12" t="s">
        <v>57</v>
      </c>
      <c r="E44" s="15">
        <v>7.0000000000000007E-2</v>
      </c>
      <c r="F44" s="12" t="s">
        <v>100</v>
      </c>
      <c r="G44" s="12" t="s">
        <v>102</v>
      </c>
    </row>
    <row r="45" spans="3:12" x14ac:dyDescent="0.3">
      <c r="C45" s="6" t="s">
        <v>103</v>
      </c>
      <c r="D45" s="31"/>
      <c r="E45" s="31"/>
      <c r="F45" s="31"/>
      <c r="G45" s="31"/>
    </row>
    <row r="46" spans="3:12" x14ac:dyDescent="0.3">
      <c r="C46" s="8" t="s">
        <v>26</v>
      </c>
      <c r="D46" s="31"/>
      <c r="E46" s="31"/>
      <c r="F46" s="31"/>
      <c r="G46" s="31"/>
    </row>
    <row r="47" spans="3:12" x14ac:dyDescent="0.3">
      <c r="F47" s="1"/>
      <c r="G47" s="1"/>
      <c r="I47" s="1"/>
    </row>
    <row r="48" spans="3:12" x14ac:dyDescent="0.3">
      <c r="E48" s="2"/>
      <c r="F48" s="1"/>
    </row>
    <row r="49" spans="3:16" x14ac:dyDescent="0.3">
      <c r="E49" s="2"/>
      <c r="F49" s="1"/>
    </row>
    <row r="50" spans="3:16" x14ac:dyDescent="0.3">
      <c r="E50" s="2"/>
      <c r="F50" s="1"/>
    </row>
    <row r="51" spans="3:16" x14ac:dyDescent="0.3">
      <c r="E51" s="2"/>
      <c r="F51" s="1"/>
    </row>
    <row r="52" spans="3:16" x14ac:dyDescent="0.3">
      <c r="C52" s="22" t="s">
        <v>158</v>
      </c>
    </row>
    <row r="53" spans="3:16" x14ac:dyDescent="0.3">
      <c r="C53" t="s">
        <v>137</v>
      </c>
      <c r="D53" t="s">
        <v>138</v>
      </c>
      <c r="E53" t="s">
        <v>139</v>
      </c>
      <c r="F53" t="s">
        <v>140</v>
      </c>
      <c r="G53" t="s">
        <v>141</v>
      </c>
      <c r="H53" t="s">
        <v>142</v>
      </c>
      <c r="J53" t="s">
        <v>143</v>
      </c>
      <c r="K53" t="s">
        <v>144</v>
      </c>
      <c r="L53" t="s">
        <v>145</v>
      </c>
      <c r="O53" t="s">
        <v>146</v>
      </c>
      <c r="P53" t="s">
        <v>142</v>
      </c>
    </row>
    <row r="54" spans="3:16" x14ac:dyDescent="0.3">
      <c r="C54" s="41">
        <v>0</v>
      </c>
      <c r="D54" s="42">
        <f>$M$10*C54</f>
        <v>0</v>
      </c>
      <c r="E54" s="42">
        <f>$M$10*(1-C54)</f>
        <v>128652.75350338125</v>
      </c>
      <c r="F54" s="42">
        <f>E54*$E$11</f>
        <v>41168.881121081999</v>
      </c>
      <c r="G54" s="42">
        <f>E54*$E$14</f>
        <v>12865.275350338125</v>
      </c>
      <c r="H54" s="42">
        <f>$M$8+D54+E54-F54-G54</f>
        <v>200618.59703196114</v>
      </c>
      <c r="I54" s="41">
        <v>0</v>
      </c>
      <c r="J54" s="42">
        <f>$I$12</f>
        <v>224532.09845398038</v>
      </c>
      <c r="K54" s="42">
        <f>H54-$J$54</f>
        <v>-23913.501422019239</v>
      </c>
      <c r="L54" s="43">
        <f>SIGN(K54)</f>
        <v>-1</v>
      </c>
      <c r="M54" s="43" cm="1">
        <f t="array" ref="M54">MATCH(-1,L54:L73*L55:L74,0)</f>
        <v>9</v>
      </c>
      <c r="N54" s="43" cm="1">
        <f t="array" ref="N54">INDEX(C54:C74,M54)</f>
        <v>0.4</v>
      </c>
      <c r="O54" s="44">
        <f>M55</f>
        <v>0.44256268596822884</v>
      </c>
      <c r="P54" s="43">
        <f>0</f>
        <v>0</v>
      </c>
    </row>
    <row r="55" spans="3:16" x14ac:dyDescent="0.3">
      <c r="C55" s="41">
        <v>0.05</v>
      </c>
      <c r="D55" s="42">
        <f t="shared" ref="D55:D74" si="0">$M$10*C55</f>
        <v>6432.6376751690623</v>
      </c>
      <c r="E55" s="42">
        <f t="shared" ref="E55:E74" si="1">$M$10*(1-C55)</f>
        <v>122220.11582821218</v>
      </c>
      <c r="F55" s="42">
        <f t="shared" ref="F55:F74" si="2">E55*$E$11</f>
        <v>39110.437065027894</v>
      </c>
      <c r="G55" s="42">
        <f t="shared" ref="G55:G74" si="3">E55*$E$14</f>
        <v>12222.011582821218</v>
      </c>
      <c r="H55" s="42">
        <f t="shared" ref="H55:H74" si="4">$M$8+D55+E55-F55-G55</f>
        <v>203320.30485553213</v>
      </c>
      <c r="I55" s="41">
        <v>0.05</v>
      </c>
      <c r="J55" s="42">
        <f t="shared" ref="J55:J74" si="5">$I$12</f>
        <v>224532.09845398038</v>
      </c>
      <c r="K55" s="42">
        <f t="shared" ref="K55:K74" si="6">H55-$J$54</f>
        <v>-21211.793598448246</v>
      </c>
      <c r="L55" s="43">
        <f t="shared" ref="L55:L74" si="7">SIGN(K55)</f>
        <v>-1</v>
      </c>
      <c r="M55" s="44" cm="1">
        <f t="array" ref="M55">INDEX(C54:C74,M54)+(0-INDEX(K54:K74,M54))/(INDEX(K55:K75,M54)-INDEX(K54:K74,M54))*(INDEX(C55:C75,M54)-INDEX(C54:C74,M54))</f>
        <v>0.44256268596822884</v>
      </c>
      <c r="N55" s="43" cm="1">
        <f t="array" ref="N55">INDEX(K54:K74,M54)</f>
        <v>-2299.8388334511837</v>
      </c>
      <c r="O55" s="44">
        <f>M55</f>
        <v>0.44256268596822884</v>
      </c>
      <c r="P55" s="42">
        <f>MAX(H54:H74)</f>
        <v>254652.75350338125</v>
      </c>
    </row>
    <row r="56" spans="3:16" x14ac:dyDescent="0.3">
      <c r="C56" s="41">
        <v>0.1</v>
      </c>
      <c r="D56" s="42">
        <f t="shared" si="0"/>
        <v>12865.275350338125</v>
      </c>
      <c r="E56" s="42">
        <f t="shared" si="1"/>
        <v>115787.47815304312</v>
      </c>
      <c r="F56" s="42">
        <f t="shared" si="2"/>
        <v>37051.993008973797</v>
      </c>
      <c r="G56" s="42">
        <f t="shared" si="3"/>
        <v>11578.747815304312</v>
      </c>
      <c r="H56" s="42">
        <f t="shared" si="4"/>
        <v>206022.01267910315</v>
      </c>
      <c r="I56" s="41">
        <v>0.1</v>
      </c>
      <c r="J56" s="42">
        <f t="shared" si="5"/>
        <v>224532.09845398038</v>
      </c>
      <c r="K56" s="42">
        <f t="shared" si="6"/>
        <v>-18510.085774877225</v>
      </c>
      <c r="L56" s="43">
        <f t="shared" si="7"/>
        <v>-1</v>
      </c>
      <c r="M56" s="43"/>
      <c r="N56" s="43" cm="1">
        <f t="array" ref="N56">INDEX(K55:K75,M54)</f>
        <v>401.86899011980859</v>
      </c>
      <c r="O56" s="43"/>
      <c r="P56" s="43"/>
    </row>
    <row r="57" spans="3:16" x14ac:dyDescent="0.3">
      <c r="C57" s="41">
        <v>0.15</v>
      </c>
      <c r="D57" s="42">
        <f t="shared" si="0"/>
        <v>19297.913025507187</v>
      </c>
      <c r="E57" s="42">
        <f t="shared" si="1"/>
        <v>109354.84047787405</v>
      </c>
      <c r="F57" s="42">
        <f t="shared" si="2"/>
        <v>34993.5489529197</v>
      </c>
      <c r="G57" s="42">
        <f t="shared" si="3"/>
        <v>10935.484047787406</v>
      </c>
      <c r="H57" s="42">
        <f t="shared" si="4"/>
        <v>208723.72050267411</v>
      </c>
      <c r="I57" s="41">
        <v>0.15</v>
      </c>
      <c r="J57" s="42">
        <f t="shared" si="5"/>
        <v>224532.09845398038</v>
      </c>
      <c r="K57" s="42">
        <f t="shared" si="6"/>
        <v>-15808.377951306262</v>
      </c>
      <c r="L57" s="43">
        <f t="shared" si="7"/>
        <v>-1</v>
      </c>
      <c r="M57" s="43"/>
      <c r="N57" s="43"/>
      <c r="O57" s="43"/>
      <c r="P57" s="43"/>
    </row>
    <row r="58" spans="3:16" x14ac:dyDescent="0.3">
      <c r="C58" s="41">
        <v>0.2</v>
      </c>
      <c r="D58" s="42">
        <f t="shared" si="0"/>
        <v>25730.550700676249</v>
      </c>
      <c r="E58" s="42">
        <f t="shared" si="1"/>
        <v>102922.202802705</v>
      </c>
      <c r="F58" s="42">
        <f t="shared" si="2"/>
        <v>32935.104896865596</v>
      </c>
      <c r="G58" s="42">
        <f t="shared" si="3"/>
        <v>10292.2202802705</v>
      </c>
      <c r="H58" s="42">
        <f t="shared" si="4"/>
        <v>211425.42832624516</v>
      </c>
      <c r="I58" s="41">
        <v>0.2</v>
      </c>
      <c r="J58" s="42">
        <f t="shared" si="5"/>
        <v>224532.09845398038</v>
      </c>
      <c r="K58" s="42">
        <f t="shared" si="6"/>
        <v>-13106.670127735211</v>
      </c>
      <c r="L58" s="43">
        <f t="shared" si="7"/>
        <v>-1</v>
      </c>
      <c r="M58" s="43"/>
      <c r="N58" s="45">
        <f>C63+(0-K63)/(K64-K63)*(C64-C63)</f>
        <v>0.44256268596822895</v>
      </c>
      <c r="O58" s="43"/>
      <c r="P58" s="43"/>
    </row>
    <row r="59" spans="3:16" x14ac:dyDescent="0.3">
      <c r="C59" s="41">
        <v>0.25</v>
      </c>
      <c r="D59" s="42">
        <f t="shared" si="0"/>
        <v>32163.188375845311</v>
      </c>
      <c r="E59" s="42">
        <f t="shared" si="1"/>
        <v>96489.565127535927</v>
      </c>
      <c r="F59" s="42">
        <f t="shared" si="2"/>
        <v>30876.660840811499</v>
      </c>
      <c r="G59" s="42">
        <f t="shared" si="3"/>
        <v>9648.9565127535934</v>
      </c>
      <c r="H59" s="42">
        <f t="shared" si="4"/>
        <v>214127.13614981616</v>
      </c>
      <c r="I59" s="41">
        <v>0.25</v>
      </c>
      <c r="J59" s="42">
        <f t="shared" si="5"/>
        <v>224532.09845398038</v>
      </c>
      <c r="K59" s="42">
        <f t="shared" si="6"/>
        <v>-10404.962304164219</v>
      </c>
      <c r="L59" s="43">
        <f t="shared" si="7"/>
        <v>-1</v>
      </c>
      <c r="M59" s="43"/>
      <c r="N59" s="43"/>
      <c r="O59" s="43"/>
      <c r="P59" s="43"/>
    </row>
    <row r="60" spans="3:16" x14ac:dyDescent="0.3">
      <c r="C60" s="41">
        <v>0.3</v>
      </c>
      <c r="D60" s="42">
        <f t="shared" si="0"/>
        <v>38595.826051014374</v>
      </c>
      <c r="E60" s="42">
        <f t="shared" si="1"/>
        <v>90056.927452366872</v>
      </c>
      <c r="F60" s="42">
        <f t="shared" si="2"/>
        <v>28818.216784757398</v>
      </c>
      <c r="G60" s="42">
        <f t="shared" si="3"/>
        <v>9005.6927452366872</v>
      </c>
      <c r="H60" s="42">
        <f t="shared" si="4"/>
        <v>216828.84397338715</v>
      </c>
      <c r="I60" s="41">
        <v>0.3</v>
      </c>
      <c r="J60" s="42">
        <f t="shared" si="5"/>
        <v>224532.09845398038</v>
      </c>
      <c r="K60" s="42">
        <f t="shared" si="6"/>
        <v>-7703.2544805932266</v>
      </c>
      <c r="L60" s="43">
        <f t="shared" si="7"/>
        <v>-1</v>
      </c>
      <c r="M60" s="43"/>
      <c r="N60" s="43"/>
      <c r="O60" s="43"/>
      <c r="P60" s="43"/>
    </row>
    <row r="61" spans="3:16" x14ac:dyDescent="0.3">
      <c r="C61" s="41">
        <v>0.35</v>
      </c>
      <c r="D61" s="42">
        <f t="shared" si="0"/>
        <v>45028.463726183436</v>
      </c>
      <c r="E61" s="42">
        <f t="shared" si="1"/>
        <v>83624.289777197817</v>
      </c>
      <c r="F61" s="42">
        <f t="shared" si="2"/>
        <v>26759.772728703301</v>
      </c>
      <c r="G61" s="42">
        <f t="shared" si="3"/>
        <v>8362.4289777197828</v>
      </c>
      <c r="H61" s="42">
        <f t="shared" si="4"/>
        <v>219530.55179695817</v>
      </c>
      <c r="I61" s="41">
        <v>0.35</v>
      </c>
      <c r="J61" s="42">
        <f t="shared" si="5"/>
        <v>224532.09845398038</v>
      </c>
      <c r="K61" s="42">
        <f t="shared" si="6"/>
        <v>-5001.5466570222052</v>
      </c>
      <c r="L61" s="43">
        <f t="shared" si="7"/>
        <v>-1</v>
      </c>
      <c r="M61" s="43"/>
      <c r="N61" s="43"/>
      <c r="O61" s="43"/>
      <c r="P61" s="43"/>
    </row>
    <row r="62" spans="3:16" x14ac:dyDescent="0.3">
      <c r="C62" s="41">
        <v>0.4</v>
      </c>
      <c r="D62" s="42">
        <f t="shared" si="0"/>
        <v>51461.101401352498</v>
      </c>
      <c r="E62" s="42">
        <f t="shared" si="1"/>
        <v>77191.652102028747</v>
      </c>
      <c r="F62" s="42">
        <f t="shared" si="2"/>
        <v>24701.328672649201</v>
      </c>
      <c r="G62" s="42">
        <f t="shared" si="3"/>
        <v>7719.1652102028747</v>
      </c>
      <c r="H62" s="42">
        <f t="shared" si="4"/>
        <v>222232.25962052919</v>
      </c>
      <c r="I62" s="41">
        <v>0.4</v>
      </c>
      <c r="J62" s="42">
        <f t="shared" si="5"/>
        <v>224532.09845398038</v>
      </c>
      <c r="K62" s="42">
        <f t="shared" si="6"/>
        <v>-2299.8388334511837</v>
      </c>
      <c r="L62" s="43">
        <f t="shared" si="7"/>
        <v>-1</v>
      </c>
      <c r="M62" s="43"/>
      <c r="N62" s="43"/>
      <c r="O62" s="43"/>
      <c r="P62" s="43"/>
    </row>
    <row r="63" spans="3:16" x14ac:dyDescent="0.3">
      <c r="C63" s="41">
        <v>0.45</v>
      </c>
      <c r="D63" s="42">
        <f t="shared" si="0"/>
        <v>57893.73907652156</v>
      </c>
      <c r="E63" s="42">
        <f t="shared" si="1"/>
        <v>70759.014426859692</v>
      </c>
      <c r="F63" s="42">
        <f t="shared" si="2"/>
        <v>22642.884616595104</v>
      </c>
      <c r="G63" s="42">
        <f t="shared" si="3"/>
        <v>7075.9014426859694</v>
      </c>
      <c r="H63" s="42">
        <f t="shared" si="4"/>
        <v>224933.96744410018</v>
      </c>
      <c r="I63" s="41">
        <v>0.45</v>
      </c>
      <c r="J63" s="42">
        <f t="shared" si="5"/>
        <v>224532.09845398038</v>
      </c>
      <c r="K63" s="42">
        <f t="shared" si="6"/>
        <v>401.86899011980859</v>
      </c>
      <c r="L63" s="43">
        <f t="shared" si="7"/>
        <v>1</v>
      </c>
      <c r="M63" s="43"/>
      <c r="N63" s="43"/>
      <c r="O63" s="43"/>
      <c r="P63" s="43"/>
    </row>
    <row r="64" spans="3:16" x14ac:dyDescent="0.3">
      <c r="C64" s="41">
        <v>0.5</v>
      </c>
      <c r="D64" s="42">
        <f t="shared" si="0"/>
        <v>64326.376751690623</v>
      </c>
      <c r="E64" s="42">
        <f t="shared" si="1"/>
        <v>64326.376751690623</v>
      </c>
      <c r="F64" s="42">
        <f t="shared" si="2"/>
        <v>20584.440560540999</v>
      </c>
      <c r="G64" s="42">
        <f t="shared" si="3"/>
        <v>6432.6376751690623</v>
      </c>
      <c r="H64" s="42">
        <f t="shared" si="4"/>
        <v>227635.67526767121</v>
      </c>
      <c r="I64" s="41">
        <v>0.5</v>
      </c>
      <c r="J64" s="42">
        <f t="shared" si="5"/>
        <v>224532.09845398038</v>
      </c>
      <c r="K64" s="42">
        <f t="shared" si="6"/>
        <v>3103.57681369083</v>
      </c>
      <c r="L64" s="43">
        <f t="shared" si="7"/>
        <v>1</v>
      </c>
      <c r="M64" s="43"/>
      <c r="N64" s="43"/>
      <c r="O64" s="43"/>
      <c r="P64" s="43"/>
    </row>
    <row r="65" spans="3:16" x14ac:dyDescent="0.3">
      <c r="C65" s="41">
        <v>0.55000000000000004</v>
      </c>
      <c r="D65" s="42">
        <f t="shared" si="0"/>
        <v>70759.014426859692</v>
      </c>
      <c r="E65" s="42">
        <f t="shared" si="1"/>
        <v>57893.739076521553</v>
      </c>
      <c r="F65" s="42">
        <f t="shared" si="2"/>
        <v>18525.996504486899</v>
      </c>
      <c r="G65" s="42">
        <f t="shared" si="3"/>
        <v>5789.373907652156</v>
      </c>
      <c r="H65" s="42">
        <f t="shared" si="4"/>
        <v>230337.38309124217</v>
      </c>
      <c r="I65" s="41">
        <v>0.55000000000000004</v>
      </c>
      <c r="J65" s="42">
        <f t="shared" si="5"/>
        <v>224532.09845398038</v>
      </c>
      <c r="K65" s="42">
        <f t="shared" si="6"/>
        <v>5805.2846372617933</v>
      </c>
      <c r="L65" s="43">
        <f t="shared" si="7"/>
        <v>1</v>
      </c>
      <c r="M65" s="43"/>
      <c r="N65" s="43"/>
      <c r="O65" s="43"/>
      <c r="P65" s="43"/>
    </row>
    <row r="66" spans="3:16" x14ac:dyDescent="0.3">
      <c r="C66" s="41">
        <v>0.6</v>
      </c>
      <c r="D66" s="42">
        <f t="shared" si="0"/>
        <v>77191.652102028747</v>
      </c>
      <c r="E66" s="42">
        <f t="shared" si="1"/>
        <v>51461.101401352498</v>
      </c>
      <c r="F66" s="42">
        <f t="shared" si="2"/>
        <v>16467.552448432798</v>
      </c>
      <c r="G66" s="42">
        <f t="shared" si="3"/>
        <v>5146.1101401352498</v>
      </c>
      <c r="H66" s="42">
        <f t="shared" si="4"/>
        <v>233039.09091481319</v>
      </c>
      <c r="I66" s="41">
        <v>0.6</v>
      </c>
      <c r="J66" s="42">
        <f t="shared" si="5"/>
        <v>224532.09845398038</v>
      </c>
      <c r="K66" s="42">
        <f t="shared" si="6"/>
        <v>8506.9924608328147</v>
      </c>
      <c r="L66" s="43">
        <f t="shared" si="7"/>
        <v>1</v>
      </c>
      <c r="M66" s="43"/>
      <c r="N66" s="43"/>
      <c r="O66" s="43"/>
      <c r="P66" s="43"/>
    </row>
    <row r="67" spans="3:16" x14ac:dyDescent="0.3">
      <c r="C67" s="41">
        <v>0.65</v>
      </c>
      <c r="D67" s="42">
        <f t="shared" si="0"/>
        <v>83624.289777197817</v>
      </c>
      <c r="E67" s="42">
        <f t="shared" si="1"/>
        <v>45028.463726183436</v>
      </c>
      <c r="F67" s="42">
        <f t="shared" si="2"/>
        <v>14409.108392378699</v>
      </c>
      <c r="G67" s="42">
        <f t="shared" si="3"/>
        <v>4502.8463726183436</v>
      </c>
      <c r="H67" s="42">
        <f t="shared" si="4"/>
        <v>235740.79873838421</v>
      </c>
      <c r="I67" s="41">
        <v>0.65</v>
      </c>
      <c r="J67" s="42">
        <f t="shared" si="5"/>
        <v>224532.09845398038</v>
      </c>
      <c r="K67" s="42">
        <f t="shared" si="6"/>
        <v>11208.700284403836</v>
      </c>
      <c r="L67" s="43">
        <f t="shared" si="7"/>
        <v>1</v>
      </c>
      <c r="M67" s="43"/>
      <c r="N67" s="43"/>
      <c r="O67" s="43"/>
      <c r="P67" s="43"/>
    </row>
    <row r="68" spans="3:16" x14ac:dyDescent="0.3">
      <c r="C68" s="41">
        <v>0.7</v>
      </c>
      <c r="D68" s="42">
        <f t="shared" si="0"/>
        <v>90056.927452366872</v>
      </c>
      <c r="E68" s="42">
        <f t="shared" si="1"/>
        <v>38595.826051014381</v>
      </c>
      <c r="F68" s="42">
        <f t="shared" si="2"/>
        <v>12350.664336324602</v>
      </c>
      <c r="G68" s="42">
        <f t="shared" si="3"/>
        <v>3859.5826051014383</v>
      </c>
      <c r="H68" s="42">
        <f t="shared" si="4"/>
        <v>238442.5065619552</v>
      </c>
      <c r="I68" s="41">
        <v>0.7</v>
      </c>
      <c r="J68" s="42">
        <f t="shared" si="5"/>
        <v>224532.09845398038</v>
      </c>
      <c r="K68" s="42">
        <f t="shared" si="6"/>
        <v>13910.408107974828</v>
      </c>
      <c r="L68" s="43">
        <f t="shared" si="7"/>
        <v>1</v>
      </c>
      <c r="M68" s="43"/>
      <c r="N68" s="43"/>
      <c r="O68" s="43"/>
      <c r="P68" s="43"/>
    </row>
    <row r="69" spans="3:16" x14ac:dyDescent="0.3">
      <c r="C69" s="41">
        <v>0.75</v>
      </c>
      <c r="D69" s="42">
        <f t="shared" si="0"/>
        <v>96489.565127535927</v>
      </c>
      <c r="E69" s="42">
        <f t="shared" si="1"/>
        <v>32163.188375845311</v>
      </c>
      <c r="F69" s="42">
        <f t="shared" si="2"/>
        <v>10292.2202802705</v>
      </c>
      <c r="G69" s="42">
        <f t="shared" si="3"/>
        <v>3216.3188375845311</v>
      </c>
      <c r="H69" s="42">
        <f t="shared" si="4"/>
        <v>241144.21438552623</v>
      </c>
      <c r="I69" s="41">
        <v>0.75</v>
      </c>
      <c r="J69" s="42">
        <f t="shared" si="5"/>
        <v>224532.09845398038</v>
      </c>
      <c r="K69" s="42">
        <f t="shared" si="6"/>
        <v>16612.11593154585</v>
      </c>
      <c r="L69" s="43">
        <f t="shared" si="7"/>
        <v>1</v>
      </c>
      <c r="M69" s="43"/>
      <c r="N69" s="43"/>
      <c r="O69" s="43"/>
      <c r="P69" s="43"/>
    </row>
    <row r="70" spans="3:16" x14ac:dyDescent="0.3">
      <c r="C70" s="41">
        <v>0.8</v>
      </c>
      <c r="D70" s="42">
        <f t="shared" si="0"/>
        <v>102922.202802705</v>
      </c>
      <c r="E70" s="42">
        <f t="shared" si="1"/>
        <v>25730.550700676242</v>
      </c>
      <c r="F70" s="42">
        <f t="shared" si="2"/>
        <v>8233.7762242163972</v>
      </c>
      <c r="G70" s="42">
        <f t="shared" si="3"/>
        <v>2573.0550700676245</v>
      </c>
      <c r="H70" s="42">
        <f t="shared" si="4"/>
        <v>243845.92220909725</v>
      </c>
      <c r="I70" s="41">
        <v>0.8</v>
      </c>
      <c r="J70" s="42">
        <f t="shared" si="5"/>
        <v>224532.09845398038</v>
      </c>
      <c r="K70" s="42">
        <f t="shared" si="6"/>
        <v>19313.823755116871</v>
      </c>
      <c r="L70" s="43">
        <f t="shared" si="7"/>
        <v>1</v>
      </c>
      <c r="M70" s="43"/>
      <c r="N70" s="43"/>
      <c r="O70" s="43"/>
      <c r="P70" s="43"/>
    </row>
    <row r="71" spans="3:16" x14ac:dyDescent="0.3">
      <c r="C71" s="41">
        <v>0.85</v>
      </c>
      <c r="D71" s="42">
        <f t="shared" si="0"/>
        <v>109354.84047787405</v>
      </c>
      <c r="E71" s="42">
        <f t="shared" si="1"/>
        <v>19297.91302550719</v>
      </c>
      <c r="F71" s="42">
        <f t="shared" si="2"/>
        <v>6175.3321681623011</v>
      </c>
      <c r="G71" s="42">
        <f t="shared" si="3"/>
        <v>1929.7913025507191</v>
      </c>
      <c r="H71" s="42">
        <f t="shared" si="4"/>
        <v>246547.63003266818</v>
      </c>
      <c r="I71" s="41">
        <v>0.85</v>
      </c>
      <c r="J71" s="42">
        <f t="shared" si="5"/>
        <v>224532.09845398038</v>
      </c>
      <c r="K71" s="42">
        <f t="shared" si="6"/>
        <v>22015.531578687805</v>
      </c>
      <c r="L71" s="43">
        <f t="shared" si="7"/>
        <v>1</v>
      </c>
      <c r="M71" s="43"/>
      <c r="N71" s="43"/>
      <c r="O71" s="43"/>
      <c r="P71" s="43"/>
    </row>
    <row r="72" spans="3:16" x14ac:dyDescent="0.3">
      <c r="C72" s="41">
        <v>0.9</v>
      </c>
      <c r="D72" s="42">
        <f t="shared" si="0"/>
        <v>115787.47815304312</v>
      </c>
      <c r="E72" s="42">
        <f t="shared" si="1"/>
        <v>12865.275350338121</v>
      </c>
      <c r="F72" s="42">
        <f t="shared" si="2"/>
        <v>4116.8881121081986</v>
      </c>
      <c r="G72" s="42">
        <f t="shared" si="3"/>
        <v>1286.5275350338122</v>
      </c>
      <c r="H72" s="42">
        <f t="shared" si="4"/>
        <v>249249.33785623923</v>
      </c>
      <c r="I72" s="41">
        <v>0.9</v>
      </c>
      <c r="J72" s="42">
        <f t="shared" si="5"/>
        <v>224532.09845398038</v>
      </c>
      <c r="K72" s="42">
        <f t="shared" si="6"/>
        <v>24717.239402258856</v>
      </c>
      <c r="L72" s="43">
        <f t="shared" si="7"/>
        <v>1</v>
      </c>
      <c r="M72" s="43"/>
      <c r="N72" s="43"/>
      <c r="O72" s="43"/>
      <c r="P72" s="43"/>
    </row>
    <row r="73" spans="3:16" x14ac:dyDescent="0.3">
      <c r="C73" s="41">
        <v>0.95</v>
      </c>
      <c r="D73" s="42">
        <f t="shared" si="0"/>
        <v>122220.11582821218</v>
      </c>
      <c r="E73" s="42">
        <f t="shared" si="1"/>
        <v>6432.6376751690677</v>
      </c>
      <c r="F73" s="42">
        <f t="shared" si="2"/>
        <v>2058.4440560541016</v>
      </c>
      <c r="G73" s="42">
        <f t="shared" si="3"/>
        <v>643.2637675169068</v>
      </c>
      <c r="H73" s="42">
        <f t="shared" si="4"/>
        <v>251951.04567981022</v>
      </c>
      <c r="I73" s="41">
        <v>0.95</v>
      </c>
      <c r="J73" s="42">
        <f t="shared" si="5"/>
        <v>224532.09845398038</v>
      </c>
      <c r="K73" s="42">
        <f t="shared" si="6"/>
        <v>27418.947225829848</v>
      </c>
      <c r="L73" s="43">
        <f t="shared" si="7"/>
        <v>1</v>
      </c>
      <c r="M73" s="43"/>
      <c r="N73" s="43"/>
      <c r="O73" s="43"/>
      <c r="P73" s="43"/>
    </row>
    <row r="74" spans="3:16" x14ac:dyDescent="0.3">
      <c r="C74" s="41">
        <v>1</v>
      </c>
      <c r="D74" s="42">
        <f t="shared" si="0"/>
        <v>128652.75350338125</v>
      </c>
      <c r="E74" s="42">
        <f t="shared" si="1"/>
        <v>0</v>
      </c>
      <c r="F74" s="42">
        <f t="shared" si="2"/>
        <v>0</v>
      </c>
      <c r="G74" s="42">
        <f t="shared" si="3"/>
        <v>0</v>
      </c>
      <c r="H74" s="42">
        <f t="shared" si="4"/>
        <v>254652.75350338125</v>
      </c>
      <c r="I74" s="41">
        <v>1</v>
      </c>
      <c r="J74" s="42">
        <f t="shared" si="5"/>
        <v>224532.09845398038</v>
      </c>
      <c r="K74" s="42">
        <f t="shared" si="6"/>
        <v>30120.65504940087</v>
      </c>
      <c r="L74" s="43">
        <f t="shared" si="7"/>
        <v>1</v>
      </c>
      <c r="M74" s="43"/>
      <c r="N74" s="43"/>
      <c r="O74" s="43"/>
      <c r="P74" s="43"/>
    </row>
  </sheetData>
  <sheetProtection algorithmName="SHA-512" hashValue="xOIlmCZoEQTsfP4xSvuo2YX7lF30CQ2+zA3UTDCQvSN9I9Vg/21y69mgw8Fv4+0h5VxTPJektZgvBtekcgHy8Q==" saltValue="zxcz3iqeOXRWC4+nXfHUTg==" spinCount="100000" sheet="1" objects="1" scenarios="1"/>
  <mergeCells count="32">
    <mergeCell ref="I37:L37"/>
    <mergeCell ref="I38:L38"/>
    <mergeCell ref="D45:G46"/>
    <mergeCell ref="G6:I6"/>
    <mergeCell ref="K6:M6"/>
    <mergeCell ref="C6:E6"/>
    <mergeCell ref="C4:M4"/>
    <mergeCell ref="K7:L7"/>
    <mergeCell ref="K8:L8"/>
    <mergeCell ref="K9:L9"/>
    <mergeCell ref="K10:L10"/>
    <mergeCell ref="K11:L11"/>
    <mergeCell ref="C7:D7"/>
    <mergeCell ref="C8:D8"/>
    <mergeCell ref="C9:D9"/>
    <mergeCell ref="C10:D10"/>
    <mergeCell ref="C11:D11"/>
    <mergeCell ref="I23:L23"/>
    <mergeCell ref="G8:H8"/>
    <mergeCell ref="I22:L22"/>
    <mergeCell ref="C22:G22"/>
    <mergeCell ref="C23:G23"/>
    <mergeCell ref="K14:L14"/>
    <mergeCell ref="C12:D12"/>
    <mergeCell ref="C13:D13"/>
    <mergeCell ref="C14:D14"/>
    <mergeCell ref="K12:L12"/>
    <mergeCell ref="G9:H9"/>
    <mergeCell ref="G10:H10"/>
    <mergeCell ref="G11:H11"/>
    <mergeCell ref="G12:H12"/>
    <mergeCell ref="K13:L13"/>
  </mergeCells>
  <hyperlinks>
    <hyperlink ref="C25" r:id="rId1" display="https://www.tax-rates.org/alabama/income-tax" xr:uid="{845CF515-AD64-412B-AF64-5766AD495B59}"/>
    <hyperlink ref="D25" r:id="rId2" display="https://www.tax-rates.org/alaska/income-tax" xr:uid="{FC0DC51C-4A56-43FE-9CAF-34F0C09ACAB3}"/>
    <hyperlink ref="E25" r:id="rId3" display="https://www.tax-rates.org/arizona/income-tax" xr:uid="{77C5C56F-55F2-4423-95F5-C35C11094B7C}"/>
    <hyperlink ref="F25" r:id="rId4" display="https://www.tax-rates.org/arkansas/income-tax" xr:uid="{27FA0960-9AF6-4AA6-B39C-E24D51CEBCE4}"/>
    <hyperlink ref="G25" r:id="rId5" display="https://www.tax-rates.org/california/income-tax" xr:uid="{16EBCF5B-1577-446D-8A89-16975FFB9203}"/>
    <hyperlink ref="C27" r:id="rId6" display="https://www.tax-rates.org/colorado/income-tax" xr:uid="{C8FE66AC-2315-42B1-808E-D606C90C08F7}"/>
    <hyperlink ref="D27" r:id="rId7" display="https://www.tax-rates.org/connecticut/income-tax" xr:uid="{7598BC0C-6B59-41B8-BE96-E8E59C835ABA}"/>
    <hyperlink ref="E27" r:id="rId8" display="https://www.tax-rates.org/delaware/income-tax" xr:uid="{10E900F3-4A45-475B-AD06-7C26507115C4}"/>
    <hyperlink ref="F27" r:id="rId9" display="https://www.tax-rates.org/district_of_columbia/income-tax" xr:uid="{5B83CC6C-15D4-43DC-9E43-BD34C19453F8}"/>
    <hyperlink ref="G27" r:id="rId10" display="https://www.tax-rates.org/florida/income-tax" xr:uid="{637CEF75-2CA7-40B1-9C25-6842493F4493}"/>
    <hyperlink ref="C29" r:id="rId11" display="https://www.tax-rates.org/georgia/income-tax" xr:uid="{0D02955A-96A6-4727-A7C6-A25C12FEEF5D}"/>
    <hyperlink ref="D29" r:id="rId12" display="https://www.tax-rates.org/hawaii/income-tax" xr:uid="{CA09F1E4-0DFD-4B43-8858-9669BBD5E8C9}"/>
    <hyperlink ref="E29" r:id="rId13" display="https://www.tax-rates.org/idaho/income-tax" xr:uid="{907E53BD-A3DA-4128-8B58-A21EE93D2297}"/>
    <hyperlink ref="F29" r:id="rId14" display="https://www.tax-rates.org/illinois/income-tax" xr:uid="{70D9865E-4A63-4C76-AF76-275FD683D78A}"/>
    <hyperlink ref="G29" r:id="rId15" display="https://www.tax-rates.org/indiana/income-tax" xr:uid="{F15ACDBC-618E-4FDD-8E50-76D94C4FC74B}"/>
    <hyperlink ref="C31" r:id="rId16" display="https://www.tax-rates.org/iowa/income-tax" xr:uid="{FBF9C402-8986-43D4-A3D7-77443ACC0FF5}"/>
    <hyperlink ref="D31" r:id="rId17" display="https://www.tax-rates.org/kansas/income-tax" xr:uid="{27829A80-4B02-42AB-A42B-8134530E95D1}"/>
    <hyperlink ref="E31" r:id="rId18" display="https://www.tax-rates.org/kentucky/income-tax" xr:uid="{3DE9C416-2C95-415A-A52E-19EDEF54ED29}"/>
    <hyperlink ref="F31" r:id="rId19" display="https://www.tax-rates.org/louisiana/income-tax" xr:uid="{1E19209C-FBDD-412F-8852-8311602029C3}"/>
    <hyperlink ref="G31" r:id="rId20" display="https://www.tax-rates.org/maine/income-tax" xr:uid="{21A23D81-01FB-4059-96A5-1EF8ACAA89FE}"/>
    <hyperlink ref="C33" r:id="rId21" display="https://www.tax-rates.org/maryland/income-tax" xr:uid="{F35EE9A6-F1C2-4187-B300-190A1646A7B4}"/>
    <hyperlink ref="D33" r:id="rId22" display="https://www.tax-rates.org/massachusetts/income-tax" xr:uid="{0AD3F890-D0D1-49DB-96FD-D56251366FAB}"/>
    <hyperlink ref="E33" r:id="rId23" display="https://www.tax-rates.org/michigan/income-tax" xr:uid="{E394D71E-0DB8-4BC1-9B91-D5C65B2FD051}"/>
    <hyperlink ref="F33" r:id="rId24" display="https://www.tax-rates.org/minnesota/income-tax" xr:uid="{C39DB635-59E3-4290-8E83-5EA47BE75B87}"/>
    <hyperlink ref="G33" r:id="rId25" display="https://www.tax-rates.org/mississippi/income-tax" xr:uid="{CC4674CD-B28B-4F1D-811A-A9C0C668C729}"/>
    <hyperlink ref="C35" r:id="rId26" display="https://www.tax-rates.org/missouri/income-tax" xr:uid="{6261A793-C733-4F9E-9499-6759C5481A88}"/>
    <hyperlink ref="D35" r:id="rId27" display="https://www.tax-rates.org/montana/income-tax" xr:uid="{62A75080-0F40-46D7-AA38-028C43914E3D}"/>
    <hyperlink ref="E35" r:id="rId28" display="https://www.tax-rates.org/nebraska/income-tax" xr:uid="{5B2BCDF2-F047-4AEF-A2D3-B2D1A3E7F887}"/>
    <hyperlink ref="F35" r:id="rId29" display="https://www.tax-rates.org/nevada/income-tax" xr:uid="{4E0CFF21-8BB3-48A1-8691-87E2157AE84B}"/>
    <hyperlink ref="G35" r:id="rId30" display="https://www.tax-rates.org/new_hampshire/income-tax" xr:uid="{F1E338FB-E9BB-4793-B8BD-A833FB3F9612}"/>
    <hyperlink ref="C37" r:id="rId31" display="https://www.tax-rates.org/new_jersey/income-tax" xr:uid="{269570BB-35A7-437A-B4A7-73EB591699C8}"/>
    <hyperlink ref="D37" r:id="rId32" display="https://www.tax-rates.org/new_mexico/income-tax" xr:uid="{F937A40E-75F5-463D-9BEC-8A089285E6F5}"/>
    <hyperlink ref="E37" r:id="rId33" display="https://www.tax-rates.org/new_york/income-tax" xr:uid="{94232AB5-14A0-46BD-A186-CA74C71A50A1}"/>
    <hyperlink ref="F37" r:id="rId34" display="https://www.tax-rates.org/north_carolina/income-tax" xr:uid="{235305F9-7156-4CC6-B09D-2F53049859E6}"/>
    <hyperlink ref="G37" r:id="rId35" display="https://www.tax-rates.org/north_dakota/income-tax" xr:uid="{8D1B75A6-3480-4E0A-A609-A4BD30FC5C9C}"/>
    <hyperlink ref="C39" r:id="rId36" display="https://www.tax-rates.org/ohio/income-tax" xr:uid="{BA975F12-1B09-49E5-822E-4E5651526F47}"/>
    <hyperlink ref="D39" r:id="rId37" display="https://www.tax-rates.org/oklahoma/income-tax" xr:uid="{9C20F31B-28E5-4EBB-A31A-C9A97563DBC3}"/>
    <hyperlink ref="E39" r:id="rId38" display="https://www.tax-rates.org/oregon/income-tax" xr:uid="{9A6F3DEB-EC68-4DF2-8CDB-B77DA8A536C4}"/>
    <hyperlink ref="F39" r:id="rId39" display="https://www.tax-rates.org/pennsylvania/income-tax" xr:uid="{7DC0CB22-5C55-4F3F-966C-D596702E7A0B}"/>
    <hyperlink ref="G39" r:id="rId40" display="https://www.tax-rates.org/rhode_island/income-tax" xr:uid="{F91D144C-EDBA-49B7-8491-D36734C4A476}"/>
    <hyperlink ref="C41" r:id="rId41" display="https://www.tax-rates.org/south_carolina/income-tax" xr:uid="{F96D3161-B31E-41D1-A18C-DB272986F881}"/>
    <hyperlink ref="D41" r:id="rId42" display="https://www.tax-rates.org/south_dakota/income-tax" xr:uid="{6FC7711E-B2D4-4843-A038-5C3EA0088DB8}"/>
    <hyperlink ref="E41" r:id="rId43" display="https://www.tax-rates.org/tennessee/income-tax" xr:uid="{4B8C1202-DEF6-4FBA-97DA-25875555CA91}"/>
    <hyperlink ref="F41" r:id="rId44" display="https://www.tax-rates.org/texas/income-tax" xr:uid="{1DA36C21-57F2-4CF9-AB26-0388EC27CB66}"/>
    <hyperlink ref="G41" r:id="rId45" display="https://www.tax-rates.org/utah/income-tax" xr:uid="{221AAB3D-3CB0-4188-BE74-B5D6DEB08CA4}"/>
    <hyperlink ref="C43" r:id="rId46" display="https://www.tax-rates.org/vermont/income-tax" xr:uid="{96DB671A-1155-4A92-9A8B-5F4CF8C8D301}"/>
    <hyperlink ref="D43" r:id="rId47" display="https://www.tax-rates.org/virginia/income-tax" xr:uid="{A86A46FC-8900-44CB-9D89-3EF3967C2B12}"/>
    <hyperlink ref="E43" r:id="rId48" display="https://www.tax-rates.org/washington/income-tax" xr:uid="{7676A833-4562-4BB9-9055-5F0B951C7A39}"/>
    <hyperlink ref="F43" r:id="rId49" display="https://www.tax-rates.org/west_virginia/income-tax" xr:uid="{2F760BDD-8921-4FFB-BEFE-1DC8104CF334}"/>
    <hyperlink ref="G43" r:id="rId50" display="https://www.tax-rates.org/wisconsin/income-tax" xr:uid="{ACD59C22-413B-4FCB-8934-17B1BA6BD977}"/>
    <hyperlink ref="C45" r:id="rId51" display="https://www.tax-rates.org/wyoming/income-tax" xr:uid="{213393B1-711B-42ED-B4BC-EF98B17A72BC}"/>
    <hyperlink ref="K3" r:id="rId52" xr:uid="{80453A7C-66B5-4AB9-ACBA-F5762CB59C14}"/>
    <hyperlink ref="I38" r:id="rId53" display="https://www.kiplinger.com/taxes/new-irs-long-term-capital-gains-tax-thresholds" xr:uid="{BDE72746-4F91-4B56-AF76-3D7597DC6399}"/>
  </hyperlinks>
  <pageMargins left="0.7" right="0.7" top="0.75" bottom="0.75" header="0.3" footer="0.3"/>
  <pageSetup orientation="portrait" r:id="rId54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Jepson</dc:creator>
  <cp:lastModifiedBy>Bryan Jepson</cp:lastModifiedBy>
  <dcterms:created xsi:type="dcterms:W3CDTF">2025-07-01T19:47:42Z</dcterms:created>
  <dcterms:modified xsi:type="dcterms:W3CDTF">2025-07-05T01:15:38Z</dcterms:modified>
</cp:coreProperties>
</file>