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40280c2c76a930/Finance blog/"/>
    </mc:Choice>
  </mc:AlternateContent>
  <xr:revisionPtr revIDLastSave="118" documentId="8_{6914FF0D-35A2-4883-84F3-680CFC5D74F0}" xr6:coauthVersionLast="47" xr6:coauthVersionMax="47" xr10:uidLastSave="{9F7AF4EC-54DC-4DBE-9AB0-F7DFB3532CCB}"/>
  <bookViews>
    <workbookView xWindow="-108" yWindow="-108" windowWidth="23256" windowHeight="12456" xr2:uid="{68A37BED-66DC-4D46-824F-D61BFD03D04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G83" i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G74" i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G73" i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G76" i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G77" i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G78" i="1"/>
  <c r="H78" i="1" s="1"/>
  <c r="I78" i="1" s="1"/>
  <c r="J78" i="1" s="1"/>
  <c r="K78" i="1" s="1"/>
  <c r="L78" i="1" s="1"/>
  <c r="M78" i="1" s="1"/>
  <c r="N78" i="1" s="1"/>
  <c r="O78" i="1" s="1"/>
  <c r="P78" i="1" s="1"/>
  <c r="Q78" i="1" s="1"/>
  <c r="G80" i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G81" i="1"/>
  <c r="H81" i="1" s="1"/>
  <c r="I81" i="1" s="1"/>
  <c r="J81" i="1" s="1"/>
  <c r="K81" i="1" s="1"/>
  <c r="L81" i="1" s="1"/>
  <c r="M81" i="1" s="1"/>
  <c r="N81" i="1" s="1"/>
  <c r="O81" i="1" s="1"/>
  <c r="P81" i="1" s="1"/>
  <c r="Q81" i="1" s="1"/>
  <c r="G84" i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G72" i="1"/>
  <c r="G85" i="1" s="1"/>
  <c r="G68" i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G67" i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G66" i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H56" i="1"/>
  <c r="I56" i="1" s="1"/>
  <c r="J56" i="1" s="1"/>
  <c r="K56" i="1" s="1"/>
  <c r="L56" i="1" s="1"/>
  <c r="M56" i="1" s="1"/>
  <c r="N56" i="1" s="1"/>
  <c r="O56" i="1" s="1"/>
  <c r="P56" i="1" s="1"/>
  <c r="Q56" i="1" s="1"/>
  <c r="G57" i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G56" i="1"/>
  <c r="G55" i="1"/>
  <c r="G51" i="1"/>
  <c r="G50" i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G46" i="1"/>
  <c r="G44" i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G43" i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G41" i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G40" i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G38" i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G37" i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G35" i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G34" i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G29" i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G28" i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G27" i="1"/>
  <c r="G26" i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G22" i="1"/>
  <c r="H22" i="1" s="1"/>
  <c r="G21" i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G20" i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G16" i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G15" i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G13" i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F12" i="1"/>
  <c r="F17" i="1" s="1"/>
  <c r="F85" i="1"/>
  <c r="F58" i="1"/>
  <c r="F52" i="1"/>
  <c r="F47" i="1"/>
  <c r="F30" i="1"/>
  <c r="F23" i="1"/>
  <c r="G52" i="1" l="1"/>
  <c r="G58" i="1"/>
  <c r="Q69" i="1"/>
  <c r="O69" i="1"/>
  <c r="H51" i="1"/>
  <c r="I51" i="1" s="1"/>
  <c r="J51" i="1" s="1"/>
  <c r="K51" i="1" s="1"/>
  <c r="N69" i="1"/>
  <c r="L69" i="1"/>
  <c r="K69" i="1"/>
  <c r="H69" i="1"/>
  <c r="G12" i="1"/>
  <c r="J52" i="1"/>
  <c r="H52" i="1"/>
  <c r="H72" i="1"/>
  <c r="G69" i="1"/>
  <c r="G87" i="1" s="1"/>
  <c r="G47" i="1"/>
  <c r="I52" i="1"/>
  <c r="H55" i="1"/>
  <c r="M69" i="1"/>
  <c r="J69" i="1"/>
  <c r="I69" i="1"/>
  <c r="P69" i="1"/>
  <c r="F87" i="1"/>
  <c r="H46" i="1"/>
  <c r="G30" i="1"/>
  <c r="H27" i="1"/>
  <c r="I22" i="1"/>
  <c r="H23" i="1"/>
  <c r="G23" i="1"/>
  <c r="F60" i="1"/>
  <c r="F90" i="1" s="1"/>
  <c r="I55" i="1" l="1"/>
  <c r="H58" i="1"/>
  <c r="L51" i="1"/>
  <c r="K52" i="1"/>
  <c r="I72" i="1"/>
  <c r="H85" i="1"/>
  <c r="H12" i="1"/>
  <c r="G17" i="1"/>
  <c r="G60" i="1" s="1"/>
  <c r="G90" i="1" s="1"/>
  <c r="H87" i="1"/>
  <c r="I46" i="1"/>
  <c r="H47" i="1"/>
  <c r="I27" i="1"/>
  <c r="H30" i="1"/>
  <c r="J22" i="1"/>
  <c r="I23" i="1"/>
  <c r="I12" i="1" l="1"/>
  <c r="H17" i="1"/>
  <c r="H60" i="1" s="1"/>
  <c r="H90" i="1" s="1"/>
  <c r="M51" i="1"/>
  <c r="L52" i="1"/>
  <c r="J72" i="1"/>
  <c r="I85" i="1"/>
  <c r="I87" i="1" s="1"/>
  <c r="J55" i="1"/>
  <c r="I58" i="1"/>
  <c r="J46" i="1"/>
  <c r="I47" i="1"/>
  <c r="J27" i="1"/>
  <c r="I30" i="1"/>
  <c r="K22" i="1"/>
  <c r="J23" i="1"/>
  <c r="K72" i="1" l="1"/>
  <c r="J85" i="1"/>
  <c r="J87" i="1" s="1"/>
  <c r="K55" i="1"/>
  <c r="J58" i="1"/>
  <c r="N51" i="1"/>
  <c r="M52" i="1"/>
  <c r="J12" i="1"/>
  <c r="I17" i="1"/>
  <c r="I60" i="1" s="1"/>
  <c r="I90" i="1" s="1"/>
  <c r="K46" i="1"/>
  <c r="J47" i="1"/>
  <c r="K27" i="1"/>
  <c r="J30" i="1"/>
  <c r="L22" i="1"/>
  <c r="K23" i="1"/>
  <c r="J17" i="1" l="1"/>
  <c r="J60" i="1" s="1"/>
  <c r="J90" i="1" s="1"/>
  <c r="K12" i="1"/>
  <c r="O51" i="1"/>
  <c r="N52" i="1"/>
  <c r="L55" i="1"/>
  <c r="K58" i="1"/>
  <c r="L72" i="1"/>
  <c r="K85" i="1"/>
  <c r="K87" i="1" s="1"/>
  <c r="L46" i="1"/>
  <c r="K47" i="1"/>
  <c r="L27" i="1"/>
  <c r="K30" i="1"/>
  <c r="M22" i="1"/>
  <c r="L23" i="1"/>
  <c r="M72" i="1" l="1"/>
  <c r="L85" i="1"/>
  <c r="L87" i="1" s="1"/>
  <c r="M55" i="1"/>
  <c r="L58" i="1"/>
  <c r="P51" i="1"/>
  <c r="O52" i="1"/>
  <c r="K17" i="1"/>
  <c r="K60" i="1" s="1"/>
  <c r="K90" i="1" s="1"/>
  <c r="L12" i="1"/>
  <c r="M46" i="1"/>
  <c r="L47" i="1"/>
  <c r="M27" i="1"/>
  <c r="L30" i="1"/>
  <c r="N22" i="1"/>
  <c r="M23" i="1"/>
  <c r="M12" i="1" l="1"/>
  <c r="L17" i="1"/>
  <c r="L60" i="1" s="1"/>
  <c r="L90" i="1" s="1"/>
  <c r="N55" i="1"/>
  <c r="M58" i="1"/>
  <c r="Q51" i="1"/>
  <c r="Q52" i="1" s="1"/>
  <c r="P52" i="1"/>
  <c r="N72" i="1"/>
  <c r="M85" i="1"/>
  <c r="M87" i="1" s="1"/>
  <c r="N46" i="1"/>
  <c r="M47" i="1"/>
  <c r="N27" i="1"/>
  <c r="M30" i="1"/>
  <c r="O22" i="1"/>
  <c r="N23" i="1"/>
  <c r="O72" i="1" l="1"/>
  <c r="N85" i="1"/>
  <c r="N87" i="1" s="1"/>
  <c r="O55" i="1"/>
  <c r="N58" i="1"/>
  <c r="N12" i="1"/>
  <c r="M17" i="1"/>
  <c r="M60" i="1" s="1"/>
  <c r="M90" i="1" s="1"/>
  <c r="O46" i="1"/>
  <c r="N47" i="1"/>
  <c r="O27" i="1"/>
  <c r="N30" i="1"/>
  <c r="P22" i="1"/>
  <c r="O23" i="1"/>
  <c r="P55" i="1" l="1"/>
  <c r="O58" i="1"/>
  <c r="N17" i="1"/>
  <c r="N60" i="1" s="1"/>
  <c r="N90" i="1" s="1"/>
  <c r="O12" i="1"/>
  <c r="P72" i="1"/>
  <c r="O85" i="1"/>
  <c r="O87" i="1" s="1"/>
  <c r="P46" i="1"/>
  <c r="O47" i="1"/>
  <c r="P27" i="1"/>
  <c r="O30" i="1"/>
  <c r="Q22" i="1"/>
  <c r="Q23" i="1" s="1"/>
  <c r="P23" i="1"/>
  <c r="Q72" i="1" l="1"/>
  <c r="Q85" i="1" s="1"/>
  <c r="Q87" i="1" s="1"/>
  <c r="P85" i="1"/>
  <c r="P87" i="1" s="1"/>
  <c r="P12" i="1"/>
  <c r="O17" i="1"/>
  <c r="O60" i="1" s="1"/>
  <c r="O90" i="1" s="1"/>
  <c r="Q55" i="1"/>
  <c r="Q58" i="1" s="1"/>
  <c r="P58" i="1"/>
  <c r="Q46" i="1"/>
  <c r="Q47" i="1" s="1"/>
  <c r="P47" i="1"/>
  <c r="Q27" i="1"/>
  <c r="Q30" i="1" s="1"/>
  <c r="P30" i="1"/>
  <c r="P17" i="1" l="1"/>
  <c r="P60" i="1" s="1"/>
  <c r="P90" i="1" s="1"/>
  <c r="Q12" i="1"/>
  <c r="Q17" i="1" s="1"/>
  <c r="Q60" i="1" s="1"/>
  <c r="Q90" i="1" s="1"/>
</calcChain>
</file>

<file path=xl/sharedStrings.xml><?xml version="1.0" encoding="utf-8"?>
<sst xmlns="http://schemas.openxmlformats.org/spreadsheetml/2006/main" count="56" uniqueCount="47">
  <si>
    <t>Assets:</t>
  </si>
  <si>
    <t>Bank accounts</t>
  </si>
  <si>
    <t>Total:</t>
  </si>
  <si>
    <t xml:space="preserve">Total: </t>
  </si>
  <si>
    <t>Investment accounts</t>
  </si>
  <si>
    <t>Other</t>
  </si>
  <si>
    <t>Total Assets</t>
  </si>
  <si>
    <t>Liabilities</t>
  </si>
  <si>
    <t xml:space="preserve">Total Liabilities: </t>
  </si>
  <si>
    <t>Total Net Worth:</t>
  </si>
  <si>
    <t xml:space="preserve">Checking </t>
  </si>
  <si>
    <t>Regular Savings</t>
  </si>
  <si>
    <t>High Yield Savings</t>
  </si>
  <si>
    <t>Real estate</t>
  </si>
  <si>
    <t>Primary Home</t>
  </si>
  <si>
    <t>Vacation Home</t>
  </si>
  <si>
    <t>Rental Property</t>
  </si>
  <si>
    <t>Vehicles</t>
  </si>
  <si>
    <t>(Workplace)</t>
  </si>
  <si>
    <t>(IRAs)</t>
  </si>
  <si>
    <t>(Taxable)</t>
  </si>
  <si>
    <t>(College Savings)</t>
  </si>
  <si>
    <t>(HSAs)</t>
  </si>
  <si>
    <t>Insurance Cash Values</t>
  </si>
  <si>
    <t>(Jewelry)</t>
  </si>
  <si>
    <t>(Art)</t>
  </si>
  <si>
    <t>(Personal Items)</t>
  </si>
  <si>
    <t>Total</t>
  </si>
  <si>
    <t>Short Term Loans</t>
  </si>
  <si>
    <t>Credit Cards</t>
  </si>
  <si>
    <t>Long-Term Loans</t>
  </si>
  <si>
    <t>Mortgages/HELOCs</t>
  </si>
  <si>
    <t>Student Loans</t>
  </si>
  <si>
    <t>Auto Loans</t>
  </si>
  <si>
    <t>Personal Loans</t>
  </si>
  <si>
    <t>NET WORTH Calculator</t>
  </si>
  <si>
    <t>www.bryanjepson.com</t>
  </si>
  <si>
    <t>depreciation rate</t>
  </si>
  <si>
    <t>appreciation rate</t>
  </si>
  <si>
    <t>rate of return</t>
  </si>
  <si>
    <t>interest rate</t>
  </si>
  <si>
    <t>annual contribution</t>
  </si>
  <si>
    <t>monthly payment</t>
  </si>
  <si>
    <t>projections</t>
  </si>
  <si>
    <t>inputs</t>
  </si>
  <si>
    <t>(P&amp;I only)</t>
  </si>
  <si>
    <t>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</si>
</sst>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22"/>
      <color theme="1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44" fontId="0" fillId="0" borderId="0" xfId="1" applyFont="1"/>
    <xf numFmtId="164" fontId="0" fillId="0" borderId="0" xfId="1" applyNumberFormat="1" applyFont="1"/>
    <xf numFmtId="8" fontId="0" fillId="0" borderId="0" xfId="0" applyNumberFormat="1"/>
    <xf numFmtId="0" fontId="6" fillId="0" borderId="0" xfId="0" applyFont="1" applyAlignment="1">
      <alignment horizontal="center"/>
    </xf>
    <xf numFmtId="0" fontId="8" fillId="0" borderId="0" xfId="3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8" fillId="8" borderId="0" xfId="3" applyFont="1" applyFill="1" applyAlignment="1">
      <alignment horizontal="center"/>
    </xf>
    <xf numFmtId="0" fontId="0" fillId="0" borderId="0" xfId="0" applyProtection="1">
      <protection locked="0"/>
    </xf>
    <xf numFmtId="0" fontId="2" fillId="11" borderId="0" xfId="0" applyFont="1" applyFill="1" applyProtection="1">
      <protection locked="0"/>
    </xf>
    <xf numFmtId="0" fontId="2" fillId="10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9" borderId="0" xfId="0" applyFont="1" applyFill="1" applyProtection="1">
      <protection locked="0"/>
    </xf>
    <xf numFmtId="14" fontId="2" fillId="11" borderId="0" xfId="0" applyNumberFormat="1" applyFont="1" applyFill="1" applyProtection="1">
      <protection locked="0"/>
    </xf>
    <xf numFmtId="14" fontId="2" fillId="10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0" fillId="11" borderId="0" xfId="0" applyFill="1" applyProtection="1">
      <protection locked="0"/>
    </xf>
    <xf numFmtId="0" fontId="4" fillId="3" borderId="0" xfId="0" applyFont="1" applyFill="1" applyProtection="1">
      <protection locked="0"/>
    </xf>
    <xf numFmtId="164" fontId="0" fillId="11" borderId="0" xfId="1" applyNumberFormat="1" applyFont="1" applyFill="1" applyProtection="1">
      <protection locked="0"/>
    </xf>
    <xf numFmtId="164" fontId="0" fillId="0" borderId="0" xfId="1" applyNumberFormat="1" applyFont="1" applyProtection="1">
      <protection locked="0"/>
    </xf>
    <xf numFmtId="10" fontId="0" fillId="0" borderId="0" xfId="2" applyNumberFormat="1" applyFont="1" applyProtection="1">
      <protection locked="0"/>
    </xf>
    <xf numFmtId="44" fontId="0" fillId="0" borderId="0" xfId="1" applyFont="1" applyProtection="1">
      <protection locked="0"/>
    </xf>
    <xf numFmtId="10" fontId="0" fillId="9" borderId="0" xfId="2" applyNumberFormat="1" applyFont="1" applyFill="1" applyProtection="1">
      <protection locked="0"/>
    </xf>
    <xf numFmtId="44" fontId="0" fillId="9" borderId="0" xfId="1" applyFont="1" applyFill="1" applyProtection="1">
      <protection locked="0"/>
    </xf>
    <xf numFmtId="164" fontId="2" fillId="11" borderId="0" xfId="1" applyNumberFormat="1" applyFont="1" applyFill="1" applyProtection="1">
      <protection locked="0"/>
    </xf>
    <xf numFmtId="164" fontId="2" fillId="0" borderId="0" xfId="1" applyNumberFormat="1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5" fillId="6" borderId="0" xfId="0" applyFont="1" applyFill="1" applyProtection="1"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0" fillId="5" borderId="0" xfId="0" applyFill="1" applyProtection="1">
      <protection locked="0"/>
    </xf>
    <xf numFmtId="7" fontId="0" fillId="0" borderId="0" xfId="1" applyNumberFormat="1" applyFont="1" applyProtection="1">
      <protection locked="0"/>
    </xf>
    <xf numFmtId="5" fontId="0" fillId="0" borderId="0" xfId="1" applyNumberFormat="1" applyFont="1" applyProtection="1">
      <protection locked="0"/>
    </xf>
    <xf numFmtId="0" fontId="5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3" fillId="7" borderId="0" xfId="0" applyFont="1" applyFill="1" applyAlignment="1" applyProtection="1">
      <alignment horizontal="left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ryanjeps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CB25-0177-406C-9ED8-652AAE898DDB}">
  <dimension ref="A2:W90"/>
  <sheetViews>
    <sheetView tabSelected="1" topLeftCell="D31" workbookViewId="0">
      <selection activeCell="K3" sqref="K3"/>
    </sheetView>
  </sheetViews>
  <sheetFormatPr defaultRowHeight="14.4" x14ac:dyDescent="0.3"/>
  <cols>
    <col min="3" max="3" width="22.5546875" bestFit="1" customWidth="1"/>
    <col min="4" max="4" width="16.33203125" bestFit="1" customWidth="1"/>
    <col min="5" max="5" width="18.88671875" bestFit="1" customWidth="1"/>
    <col min="6" max="6" width="13.33203125" bestFit="1" customWidth="1"/>
    <col min="7" max="8" width="11.5546875" bestFit="1" customWidth="1"/>
    <col min="9" max="9" width="13.6640625" bestFit="1" customWidth="1"/>
    <col min="10" max="10" width="12.33203125" customWidth="1"/>
    <col min="11" max="17" width="11.5546875" bestFit="1" customWidth="1"/>
    <col min="19" max="19" width="11.5546875" bestFit="1" customWidth="1"/>
  </cols>
  <sheetData>
    <row r="2" spans="1:19" ht="36.6" x14ac:dyDescent="0.7">
      <c r="B2" s="6" t="s">
        <v>35</v>
      </c>
      <c r="C2" s="6"/>
      <c r="D2" s="6"/>
      <c r="E2" s="6"/>
      <c r="F2" s="6"/>
      <c r="G2" s="6"/>
      <c r="M2" s="7" t="s">
        <v>36</v>
      </c>
      <c r="N2" s="7"/>
      <c r="O2" s="7"/>
      <c r="P2" s="7"/>
      <c r="Q2" s="7"/>
    </row>
    <row r="3" spans="1:19" ht="36.6" x14ac:dyDescent="0.7">
      <c r="B3" s="4"/>
      <c r="C3" s="4"/>
      <c r="D3" s="4"/>
      <c r="E3" s="4"/>
      <c r="F3" s="4"/>
      <c r="G3" s="4"/>
      <c r="M3" s="5"/>
      <c r="N3" s="5"/>
      <c r="O3" s="5"/>
      <c r="P3" s="5"/>
      <c r="Q3" s="5"/>
    </row>
    <row r="4" spans="1:19" x14ac:dyDescent="0.3">
      <c r="A4" s="8"/>
      <c r="B4" s="8"/>
      <c r="C4" s="8"/>
      <c r="D4" s="8"/>
      <c r="E4" s="8"/>
      <c r="F4" s="9" t="s">
        <v>46</v>
      </c>
      <c r="G4" s="10" t="s">
        <v>43</v>
      </c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x14ac:dyDescent="0.3">
      <c r="A5" s="8"/>
      <c r="B5" s="11"/>
      <c r="C5" s="11"/>
      <c r="D5" s="12" t="s">
        <v>44</v>
      </c>
      <c r="E5" s="11"/>
      <c r="F5" s="13">
        <v>46022</v>
      </c>
      <c r="G5" s="14">
        <v>46387</v>
      </c>
      <c r="H5" s="14">
        <v>46752</v>
      </c>
      <c r="I5" s="14">
        <v>47118</v>
      </c>
      <c r="J5" s="14">
        <v>47483</v>
      </c>
      <c r="K5" s="14">
        <v>47848</v>
      </c>
      <c r="L5" s="14">
        <v>48213</v>
      </c>
      <c r="M5" s="14">
        <v>48579</v>
      </c>
      <c r="N5" s="14">
        <v>48944</v>
      </c>
      <c r="O5" s="14">
        <v>49309</v>
      </c>
      <c r="P5" s="14">
        <v>49674</v>
      </c>
      <c r="Q5" s="14">
        <v>50040</v>
      </c>
    </row>
    <row r="6" spans="1:19" ht="21" x14ac:dyDescent="0.4">
      <c r="A6" s="8"/>
      <c r="B6" s="15" t="s">
        <v>0</v>
      </c>
      <c r="C6" s="15"/>
      <c r="D6" s="8"/>
      <c r="E6" s="8"/>
      <c r="F6" s="16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9" ht="15.6" x14ac:dyDescent="0.3">
      <c r="A7" s="8"/>
      <c r="B7" s="8"/>
      <c r="C7" s="17" t="s">
        <v>1</v>
      </c>
      <c r="D7" s="8" t="s">
        <v>40</v>
      </c>
      <c r="E7" s="8" t="s">
        <v>41</v>
      </c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9" x14ac:dyDescent="0.3">
      <c r="A8" s="8"/>
      <c r="B8" s="8"/>
      <c r="C8" s="8" t="s">
        <v>10</v>
      </c>
      <c r="D8" s="20"/>
      <c r="E8" s="21"/>
      <c r="F8" s="18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9" x14ac:dyDescent="0.3">
      <c r="A9" s="8"/>
      <c r="B9" s="8"/>
      <c r="C9" s="8"/>
      <c r="D9" s="20"/>
      <c r="E9" s="21"/>
      <c r="F9" s="18">
        <v>8000</v>
      </c>
      <c r="G9" s="19">
        <v>8000</v>
      </c>
      <c r="H9" s="19">
        <v>8000</v>
      </c>
      <c r="I9" s="19">
        <v>8000</v>
      </c>
      <c r="J9" s="19">
        <v>8000</v>
      </c>
      <c r="K9" s="19">
        <v>8000</v>
      </c>
      <c r="L9" s="19">
        <v>8000</v>
      </c>
      <c r="M9" s="19">
        <v>8000</v>
      </c>
      <c r="N9" s="19">
        <v>8000</v>
      </c>
      <c r="O9" s="19">
        <v>8000</v>
      </c>
      <c r="P9" s="19">
        <v>8000</v>
      </c>
      <c r="Q9" s="19">
        <v>8000</v>
      </c>
    </row>
    <row r="10" spans="1:19" x14ac:dyDescent="0.3">
      <c r="A10" s="8"/>
      <c r="B10" s="8"/>
      <c r="C10" s="8"/>
      <c r="D10" s="20"/>
      <c r="E10" s="21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9" x14ac:dyDescent="0.3">
      <c r="A11" s="8"/>
      <c r="B11" s="8"/>
      <c r="C11" s="8" t="s">
        <v>11</v>
      </c>
      <c r="D11" s="20"/>
      <c r="E11" s="21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9" x14ac:dyDescent="0.3">
      <c r="A12" s="8"/>
      <c r="B12" s="8"/>
      <c r="C12" s="8"/>
      <c r="D12" s="22">
        <v>5.0000000000000001E-4</v>
      </c>
      <c r="E12" s="23">
        <v>200</v>
      </c>
      <c r="F12" s="18">
        <f>100</f>
        <v>100</v>
      </c>
      <c r="G12" s="19">
        <f>F12*(1+$D$12)+$E$12</f>
        <v>300.05</v>
      </c>
      <c r="H12" s="19">
        <f t="shared" ref="H12:Q12" si="0">G12*(1+$D$12)+$E$12</f>
        <v>500.20002499999998</v>
      </c>
      <c r="I12" s="19">
        <f t="shared" si="0"/>
        <v>700.45012501249994</v>
      </c>
      <c r="J12" s="19">
        <f t="shared" si="0"/>
        <v>900.80035007500612</v>
      </c>
      <c r="K12" s="19">
        <f t="shared" si="0"/>
        <v>1101.2507502500434</v>
      </c>
      <c r="L12" s="19">
        <f t="shared" si="0"/>
        <v>1301.8013756251685</v>
      </c>
      <c r="M12" s="19">
        <f t="shared" si="0"/>
        <v>1502.452276312981</v>
      </c>
      <c r="N12" s="19">
        <f t="shared" si="0"/>
        <v>1703.2035024511374</v>
      </c>
      <c r="O12" s="19">
        <f t="shared" si="0"/>
        <v>1904.0551042023628</v>
      </c>
      <c r="P12" s="19">
        <f t="shared" si="0"/>
        <v>2105.0071317544639</v>
      </c>
      <c r="Q12" s="19">
        <f t="shared" si="0"/>
        <v>2306.0596353203409</v>
      </c>
      <c r="S12" s="3"/>
    </row>
    <row r="13" spans="1:19" x14ac:dyDescent="0.3">
      <c r="A13" s="8"/>
      <c r="B13" s="8"/>
      <c r="C13" s="8"/>
      <c r="D13" s="22">
        <v>5.0000000000000001E-4</v>
      </c>
      <c r="E13" s="23">
        <v>200</v>
      </c>
      <c r="F13" s="18">
        <v>100</v>
      </c>
      <c r="G13" s="19">
        <f>F13*(1+$D$13)+$E$13</f>
        <v>300.05</v>
      </c>
      <c r="H13" s="19">
        <f t="shared" ref="H13:Q13" si="1">G13*(1+$D$13)+$E$13</f>
        <v>500.20002499999998</v>
      </c>
      <c r="I13" s="19">
        <f t="shared" si="1"/>
        <v>700.45012501249994</v>
      </c>
      <c r="J13" s="19">
        <f t="shared" si="1"/>
        <v>900.80035007500612</v>
      </c>
      <c r="K13" s="19">
        <f t="shared" si="1"/>
        <v>1101.2507502500434</v>
      </c>
      <c r="L13" s="19">
        <f t="shared" si="1"/>
        <v>1301.8013756251685</v>
      </c>
      <c r="M13" s="19">
        <f t="shared" si="1"/>
        <v>1502.452276312981</v>
      </c>
      <c r="N13" s="19">
        <f t="shared" si="1"/>
        <v>1703.2035024511374</v>
      </c>
      <c r="O13" s="19">
        <f t="shared" si="1"/>
        <v>1904.0551042023628</v>
      </c>
      <c r="P13" s="19">
        <f t="shared" si="1"/>
        <v>2105.0071317544639</v>
      </c>
      <c r="Q13" s="19">
        <f t="shared" si="1"/>
        <v>2306.0596353203409</v>
      </c>
    </row>
    <row r="14" spans="1:19" x14ac:dyDescent="0.3">
      <c r="A14" s="8"/>
      <c r="B14" s="8"/>
      <c r="C14" s="8" t="s">
        <v>12</v>
      </c>
      <c r="D14" s="22"/>
      <c r="E14" s="23"/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9" x14ac:dyDescent="0.3">
      <c r="A15" s="8"/>
      <c r="B15" s="8"/>
      <c r="C15" s="8"/>
      <c r="D15" s="22">
        <v>0.05</v>
      </c>
      <c r="E15" s="23">
        <v>1000</v>
      </c>
      <c r="F15" s="18">
        <v>40000</v>
      </c>
      <c r="G15" s="19">
        <f>F15*(1+$D$15)+$E$15</f>
        <v>43000</v>
      </c>
      <c r="H15" s="19">
        <f t="shared" ref="H15:Q15" si="2">G15*(1+$D$15)+$E$15</f>
        <v>46150</v>
      </c>
      <c r="I15" s="19">
        <f t="shared" si="2"/>
        <v>49457.5</v>
      </c>
      <c r="J15" s="19">
        <f t="shared" si="2"/>
        <v>52930.375</v>
      </c>
      <c r="K15" s="19">
        <f t="shared" si="2"/>
        <v>56576.893750000003</v>
      </c>
      <c r="L15" s="19">
        <f t="shared" si="2"/>
        <v>60405.738437500004</v>
      </c>
      <c r="M15" s="19">
        <f t="shared" si="2"/>
        <v>64426.025359375009</v>
      </c>
      <c r="N15" s="19">
        <f t="shared" si="2"/>
        <v>68647.326627343762</v>
      </c>
      <c r="O15" s="19">
        <f t="shared" si="2"/>
        <v>73079.692958710948</v>
      </c>
      <c r="P15" s="19">
        <f t="shared" si="2"/>
        <v>77733.677606646495</v>
      </c>
      <c r="Q15" s="19">
        <f t="shared" si="2"/>
        <v>82620.361486978829</v>
      </c>
    </row>
    <row r="16" spans="1:19" x14ac:dyDescent="0.3">
      <c r="A16" s="8"/>
      <c r="B16" s="8"/>
      <c r="C16" s="8"/>
      <c r="D16" s="22">
        <v>4.2500000000000003E-2</v>
      </c>
      <c r="E16" s="23">
        <v>500</v>
      </c>
      <c r="F16" s="18">
        <v>10000</v>
      </c>
      <c r="G16" s="19">
        <f>F16*(1+$D$16)+$E$16</f>
        <v>10925</v>
      </c>
      <c r="H16" s="19">
        <f t="shared" ref="H16:Q16" si="3">G16*(1+$D$16)+$E$16</f>
        <v>11889.3125</v>
      </c>
      <c r="I16" s="19">
        <f t="shared" si="3"/>
        <v>12894.608281249999</v>
      </c>
      <c r="J16" s="19">
        <f t="shared" si="3"/>
        <v>13942.629133203123</v>
      </c>
      <c r="K16" s="19">
        <f t="shared" si="3"/>
        <v>15035.190871364255</v>
      </c>
      <c r="L16" s="19">
        <f t="shared" si="3"/>
        <v>16174.186483397236</v>
      </c>
      <c r="M16" s="19">
        <f t="shared" si="3"/>
        <v>17361.589408941618</v>
      </c>
      <c r="N16" s="19">
        <f t="shared" si="3"/>
        <v>18599.456958821636</v>
      </c>
      <c r="O16" s="19">
        <f t="shared" si="3"/>
        <v>19889.933879571556</v>
      </c>
      <c r="P16" s="19">
        <f t="shared" si="3"/>
        <v>21235.256069453346</v>
      </c>
      <c r="Q16" s="19">
        <f t="shared" si="3"/>
        <v>22637.754452405112</v>
      </c>
    </row>
    <row r="17" spans="1:17" x14ac:dyDescent="0.3">
      <c r="A17" s="8"/>
      <c r="B17" s="8"/>
      <c r="C17" s="11" t="s">
        <v>2</v>
      </c>
      <c r="D17" s="8"/>
      <c r="E17" s="8"/>
      <c r="F17" s="24">
        <f>SUM(F9:F10,F12:F13,F15:F16)</f>
        <v>58200</v>
      </c>
      <c r="G17" s="25">
        <f t="shared" ref="G17:Q17" si="4">SUM(G9:G10,G12:G13,G15:G16)</f>
        <v>62525.1</v>
      </c>
      <c r="H17" s="25">
        <f t="shared" si="4"/>
        <v>67039.712549999997</v>
      </c>
      <c r="I17" s="25">
        <f t="shared" si="4"/>
        <v>71753.008531275002</v>
      </c>
      <c r="J17" s="25">
        <f t="shared" si="4"/>
        <v>76674.604833353136</v>
      </c>
      <c r="K17" s="25">
        <f t="shared" si="4"/>
        <v>81814.586121864355</v>
      </c>
      <c r="L17" s="25">
        <f t="shared" si="4"/>
        <v>87183.527672147582</v>
      </c>
      <c r="M17" s="25">
        <f t="shared" si="4"/>
        <v>92792.519320942578</v>
      </c>
      <c r="N17" s="25">
        <f t="shared" si="4"/>
        <v>98653.190591067672</v>
      </c>
      <c r="O17" s="25">
        <f t="shared" si="4"/>
        <v>104777.73704668724</v>
      </c>
      <c r="P17" s="25">
        <f t="shared" si="4"/>
        <v>111178.94793960877</v>
      </c>
      <c r="Q17" s="25">
        <f t="shared" si="4"/>
        <v>117870.23521002464</v>
      </c>
    </row>
    <row r="18" spans="1:17" x14ac:dyDescent="0.3">
      <c r="A18" s="8"/>
      <c r="B18" s="8"/>
      <c r="C18" s="8"/>
      <c r="D18" s="8"/>
      <c r="E18" s="8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ht="15.6" x14ac:dyDescent="0.3">
      <c r="A19" s="8"/>
      <c r="B19" s="8"/>
      <c r="C19" s="17" t="s">
        <v>13</v>
      </c>
      <c r="D19" s="8" t="s">
        <v>38</v>
      </c>
      <c r="E19" s="8"/>
      <c r="F19" s="16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x14ac:dyDescent="0.3">
      <c r="A20" s="26"/>
      <c r="B20" s="26"/>
      <c r="C20" s="8" t="s">
        <v>14</v>
      </c>
      <c r="D20" s="22">
        <v>0.05</v>
      </c>
      <c r="E20" s="20"/>
      <c r="F20" s="18">
        <v>1000000</v>
      </c>
      <c r="G20" s="19">
        <f>F20*(1+$D$20)</f>
        <v>1050000</v>
      </c>
      <c r="H20" s="19">
        <f t="shared" ref="H20:Q20" si="5">G20*(1+$D$20)</f>
        <v>1102500</v>
      </c>
      <c r="I20" s="19">
        <f t="shared" si="5"/>
        <v>1157625</v>
      </c>
      <c r="J20" s="19">
        <f t="shared" si="5"/>
        <v>1215506.25</v>
      </c>
      <c r="K20" s="19">
        <f t="shared" si="5"/>
        <v>1276281.5625</v>
      </c>
      <c r="L20" s="19">
        <f t="shared" si="5"/>
        <v>1340095.640625</v>
      </c>
      <c r="M20" s="19">
        <f t="shared" si="5"/>
        <v>1407100.42265625</v>
      </c>
      <c r="N20" s="19">
        <f t="shared" si="5"/>
        <v>1477455.4437890626</v>
      </c>
      <c r="O20" s="19">
        <f t="shared" si="5"/>
        <v>1551328.2159785158</v>
      </c>
      <c r="P20" s="19">
        <f t="shared" si="5"/>
        <v>1628894.6267774417</v>
      </c>
      <c r="Q20" s="19">
        <f t="shared" si="5"/>
        <v>1710339.3581163138</v>
      </c>
    </row>
    <row r="21" spans="1:17" x14ac:dyDescent="0.3">
      <c r="A21" s="20"/>
      <c r="B21" s="8"/>
      <c r="C21" s="8" t="s">
        <v>15</v>
      </c>
      <c r="D21" s="22">
        <v>0.04</v>
      </c>
      <c r="E21" s="20"/>
      <c r="F21" s="18">
        <v>450000</v>
      </c>
      <c r="G21" s="19">
        <f>F21*(1+$D$21)</f>
        <v>468000</v>
      </c>
      <c r="H21" s="19">
        <f t="shared" ref="H21:Q21" si="6">G21*(1+$D$21)</f>
        <v>486720</v>
      </c>
      <c r="I21" s="19">
        <f t="shared" si="6"/>
        <v>506188.79999999999</v>
      </c>
      <c r="J21" s="19">
        <f t="shared" si="6"/>
        <v>526436.35199999996</v>
      </c>
      <c r="K21" s="19">
        <f t="shared" si="6"/>
        <v>547493.80608000001</v>
      </c>
      <c r="L21" s="19">
        <f t="shared" si="6"/>
        <v>569393.55832319998</v>
      </c>
      <c r="M21" s="19">
        <f t="shared" si="6"/>
        <v>592169.30065612798</v>
      </c>
      <c r="N21" s="19">
        <f t="shared" si="6"/>
        <v>615856.07268237311</v>
      </c>
      <c r="O21" s="19">
        <f t="shared" si="6"/>
        <v>640490.31558966811</v>
      </c>
      <c r="P21" s="19">
        <f t="shared" si="6"/>
        <v>666109.9282132549</v>
      </c>
      <c r="Q21" s="19">
        <f t="shared" si="6"/>
        <v>692754.32534178509</v>
      </c>
    </row>
    <row r="22" spans="1:17" x14ac:dyDescent="0.3">
      <c r="A22" s="8"/>
      <c r="B22" s="8"/>
      <c r="C22" s="8" t="s">
        <v>16</v>
      </c>
      <c r="D22" s="22">
        <v>0.03</v>
      </c>
      <c r="E22" s="20"/>
      <c r="F22" s="18">
        <v>350000</v>
      </c>
      <c r="G22" s="19">
        <f>F22*(1+$D$22)</f>
        <v>360500</v>
      </c>
      <c r="H22" s="19">
        <f t="shared" ref="H22:Q22" si="7">G22*(1+$D$22)</f>
        <v>371315</v>
      </c>
      <c r="I22" s="19">
        <f t="shared" si="7"/>
        <v>382454.45</v>
      </c>
      <c r="J22" s="19">
        <f t="shared" si="7"/>
        <v>393928.08350000001</v>
      </c>
      <c r="K22" s="19">
        <f t="shared" si="7"/>
        <v>405745.92600500002</v>
      </c>
      <c r="L22" s="19">
        <f t="shared" si="7"/>
        <v>417918.30378515006</v>
      </c>
      <c r="M22" s="19">
        <f t="shared" si="7"/>
        <v>430455.85289870459</v>
      </c>
      <c r="N22" s="19">
        <f t="shared" si="7"/>
        <v>443369.52848566574</v>
      </c>
      <c r="O22" s="19">
        <f t="shared" si="7"/>
        <v>456670.61434023571</v>
      </c>
      <c r="P22" s="19">
        <f t="shared" si="7"/>
        <v>470370.73277044279</v>
      </c>
      <c r="Q22" s="19">
        <f t="shared" si="7"/>
        <v>484481.85475355608</v>
      </c>
    </row>
    <row r="23" spans="1:17" x14ac:dyDescent="0.3">
      <c r="A23" s="8"/>
      <c r="B23" s="8"/>
      <c r="C23" s="11" t="s">
        <v>3</v>
      </c>
      <c r="D23" s="8"/>
      <c r="E23" s="8"/>
      <c r="F23" s="24">
        <f>SUM(F20:F22)</f>
        <v>1800000</v>
      </c>
      <c r="G23" s="25">
        <f t="shared" ref="G23:Q23" si="8">SUM(G20:G22)</f>
        <v>1878500</v>
      </c>
      <c r="H23" s="25">
        <f t="shared" si="8"/>
        <v>1960535</v>
      </c>
      <c r="I23" s="25">
        <f t="shared" si="8"/>
        <v>2046268.25</v>
      </c>
      <c r="J23" s="25">
        <f t="shared" si="8"/>
        <v>2135870.6855000001</v>
      </c>
      <c r="K23" s="25">
        <f t="shared" si="8"/>
        <v>2229521.2945849998</v>
      </c>
      <c r="L23" s="25">
        <f t="shared" si="8"/>
        <v>2327407.5027333498</v>
      </c>
      <c r="M23" s="25">
        <f t="shared" si="8"/>
        <v>2429725.5762110827</v>
      </c>
      <c r="N23" s="25">
        <f t="shared" si="8"/>
        <v>2536681.0449571013</v>
      </c>
      <c r="O23" s="25">
        <f t="shared" si="8"/>
        <v>2648489.14590842</v>
      </c>
      <c r="P23" s="25">
        <f t="shared" si="8"/>
        <v>2765375.2877611397</v>
      </c>
      <c r="Q23" s="25">
        <f t="shared" si="8"/>
        <v>2887575.5382116553</v>
      </c>
    </row>
    <row r="24" spans="1:17" x14ac:dyDescent="0.3">
      <c r="A24" s="8"/>
      <c r="B24" s="8"/>
      <c r="C24" s="8"/>
      <c r="D24" s="8"/>
      <c r="E24" s="8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ht="15.6" x14ac:dyDescent="0.3">
      <c r="A25" s="8"/>
      <c r="B25" s="8"/>
      <c r="C25" s="17" t="s">
        <v>17</v>
      </c>
      <c r="D25" s="8" t="s">
        <v>37</v>
      </c>
      <c r="E25" s="8"/>
      <c r="F25" s="16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x14ac:dyDescent="0.3">
      <c r="A26" s="8"/>
      <c r="B26" s="8"/>
      <c r="C26" s="8"/>
      <c r="D26" s="22">
        <v>-0.1</v>
      </c>
      <c r="E26" s="20"/>
      <c r="F26" s="18">
        <v>30000</v>
      </c>
      <c r="G26" s="19">
        <f>F26*(1+$D$26)</f>
        <v>27000</v>
      </c>
      <c r="H26" s="19">
        <f t="shared" ref="H26:Q26" si="9">G26*(1+$D$26)</f>
        <v>24300</v>
      </c>
      <c r="I26" s="19">
        <f t="shared" si="9"/>
        <v>21870</v>
      </c>
      <c r="J26" s="19">
        <f t="shared" si="9"/>
        <v>19683</v>
      </c>
      <c r="K26" s="19">
        <f t="shared" si="9"/>
        <v>17714.7</v>
      </c>
      <c r="L26" s="19">
        <f t="shared" si="9"/>
        <v>15943.230000000001</v>
      </c>
      <c r="M26" s="19">
        <f t="shared" si="9"/>
        <v>14348.907000000001</v>
      </c>
      <c r="N26" s="19">
        <f t="shared" si="9"/>
        <v>12914.016300000001</v>
      </c>
      <c r="O26" s="19">
        <f t="shared" si="9"/>
        <v>11622.614670000001</v>
      </c>
      <c r="P26" s="19">
        <f t="shared" si="9"/>
        <v>10460.353203000001</v>
      </c>
      <c r="Q26" s="19">
        <f t="shared" si="9"/>
        <v>9414.3178827000011</v>
      </c>
    </row>
    <row r="27" spans="1:17" x14ac:dyDescent="0.3">
      <c r="A27" s="20"/>
      <c r="B27" s="8"/>
      <c r="C27" s="8"/>
      <c r="D27" s="22">
        <v>-0.1</v>
      </c>
      <c r="E27" s="20"/>
      <c r="F27" s="18">
        <v>10000</v>
      </c>
      <c r="G27" s="19">
        <f>F27*(1+$D$27)</f>
        <v>9000</v>
      </c>
      <c r="H27" s="19">
        <f t="shared" ref="H27:Q27" si="10">G27*(1+$D$27)</f>
        <v>8100</v>
      </c>
      <c r="I27" s="19">
        <f t="shared" si="10"/>
        <v>7290</v>
      </c>
      <c r="J27" s="19">
        <f t="shared" si="10"/>
        <v>6561</v>
      </c>
      <c r="K27" s="19">
        <f t="shared" si="10"/>
        <v>5904.9000000000005</v>
      </c>
      <c r="L27" s="19">
        <f t="shared" si="10"/>
        <v>5314.4100000000008</v>
      </c>
      <c r="M27" s="19">
        <f t="shared" si="10"/>
        <v>4782.969000000001</v>
      </c>
      <c r="N27" s="19">
        <f t="shared" si="10"/>
        <v>4304.6721000000007</v>
      </c>
      <c r="O27" s="19">
        <f t="shared" si="10"/>
        <v>3874.2048900000009</v>
      </c>
      <c r="P27" s="19">
        <f t="shared" si="10"/>
        <v>3486.7844010000008</v>
      </c>
      <c r="Q27" s="19">
        <f t="shared" si="10"/>
        <v>3138.1059609000008</v>
      </c>
    </row>
    <row r="28" spans="1:17" x14ac:dyDescent="0.3">
      <c r="A28" s="8"/>
      <c r="B28" s="8"/>
      <c r="C28" s="8"/>
      <c r="D28" s="22">
        <v>-0.1</v>
      </c>
      <c r="E28" s="20"/>
      <c r="F28" s="18">
        <v>0</v>
      </c>
      <c r="G28" s="19">
        <f>F28*(1+$D$28)</f>
        <v>0</v>
      </c>
      <c r="H28" s="19">
        <f t="shared" ref="H28:Q28" si="11">G28*(1+$D$28)</f>
        <v>0</v>
      </c>
      <c r="I28" s="19">
        <f t="shared" si="11"/>
        <v>0</v>
      </c>
      <c r="J28" s="19">
        <f t="shared" si="11"/>
        <v>0</v>
      </c>
      <c r="K28" s="19">
        <f t="shared" si="11"/>
        <v>0</v>
      </c>
      <c r="L28" s="19">
        <f t="shared" si="11"/>
        <v>0</v>
      </c>
      <c r="M28" s="19">
        <f t="shared" si="11"/>
        <v>0</v>
      </c>
      <c r="N28" s="19">
        <f t="shared" si="11"/>
        <v>0</v>
      </c>
      <c r="O28" s="19">
        <f t="shared" si="11"/>
        <v>0</v>
      </c>
      <c r="P28" s="19">
        <f t="shared" si="11"/>
        <v>0</v>
      </c>
      <c r="Q28" s="19">
        <f t="shared" si="11"/>
        <v>0</v>
      </c>
    </row>
    <row r="29" spans="1:17" x14ac:dyDescent="0.3">
      <c r="A29" s="8"/>
      <c r="B29" s="8"/>
      <c r="C29" s="8"/>
      <c r="D29" s="22">
        <v>-0.1</v>
      </c>
      <c r="E29" s="20"/>
      <c r="F29" s="18">
        <v>0</v>
      </c>
      <c r="G29" s="19">
        <f>F29*(1+$D$29)</f>
        <v>0</v>
      </c>
      <c r="H29" s="19">
        <f t="shared" ref="H29:Q29" si="12">G29*(1+$D$29)</f>
        <v>0</v>
      </c>
      <c r="I29" s="19">
        <f t="shared" si="12"/>
        <v>0</v>
      </c>
      <c r="J29" s="19">
        <f t="shared" si="12"/>
        <v>0</v>
      </c>
      <c r="K29" s="19">
        <f t="shared" si="12"/>
        <v>0</v>
      </c>
      <c r="L29" s="19">
        <f t="shared" si="12"/>
        <v>0</v>
      </c>
      <c r="M29" s="19">
        <f t="shared" si="12"/>
        <v>0</v>
      </c>
      <c r="N29" s="19">
        <f t="shared" si="12"/>
        <v>0</v>
      </c>
      <c r="O29" s="19">
        <f t="shared" si="12"/>
        <v>0</v>
      </c>
      <c r="P29" s="19">
        <f t="shared" si="12"/>
        <v>0</v>
      </c>
      <c r="Q29" s="19">
        <f t="shared" si="12"/>
        <v>0</v>
      </c>
    </row>
    <row r="30" spans="1:17" x14ac:dyDescent="0.3">
      <c r="A30" s="8"/>
      <c r="B30" s="8"/>
      <c r="C30" s="11" t="s">
        <v>2</v>
      </c>
      <c r="D30" s="8"/>
      <c r="E30" s="8"/>
      <c r="F30" s="24">
        <f>SUM(F26:F29)</f>
        <v>40000</v>
      </c>
      <c r="G30" s="25">
        <f t="shared" ref="G30:Q30" si="13">SUM(G26:G29)</f>
        <v>36000</v>
      </c>
      <c r="H30" s="25">
        <f t="shared" si="13"/>
        <v>32400</v>
      </c>
      <c r="I30" s="25">
        <f t="shared" si="13"/>
        <v>29160</v>
      </c>
      <c r="J30" s="25">
        <f t="shared" si="13"/>
        <v>26244</v>
      </c>
      <c r="K30" s="25">
        <f t="shared" si="13"/>
        <v>23619.600000000002</v>
      </c>
      <c r="L30" s="25">
        <f t="shared" si="13"/>
        <v>21257.640000000003</v>
      </c>
      <c r="M30" s="25">
        <f t="shared" si="13"/>
        <v>19131.876000000004</v>
      </c>
      <c r="N30" s="25">
        <f t="shared" si="13"/>
        <v>17218.688400000003</v>
      </c>
      <c r="O30" s="25">
        <f t="shared" si="13"/>
        <v>15496.819560000002</v>
      </c>
      <c r="P30" s="25">
        <f t="shared" si="13"/>
        <v>13947.137604000001</v>
      </c>
      <c r="Q30" s="25">
        <f t="shared" si="13"/>
        <v>12552.423843600001</v>
      </c>
    </row>
    <row r="31" spans="1:17" x14ac:dyDescent="0.3">
      <c r="A31" s="8"/>
      <c r="B31" s="8"/>
      <c r="C31" s="8"/>
      <c r="D31" s="8"/>
      <c r="E31" s="8"/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ht="15.6" x14ac:dyDescent="0.3">
      <c r="A32" s="8"/>
      <c r="B32" s="8"/>
      <c r="C32" s="17" t="s">
        <v>4</v>
      </c>
      <c r="D32" s="8" t="s">
        <v>39</v>
      </c>
      <c r="E32" s="8" t="s">
        <v>41</v>
      </c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x14ac:dyDescent="0.3">
      <c r="A33" s="8"/>
      <c r="B33" s="8"/>
      <c r="C33" s="8" t="s">
        <v>18</v>
      </c>
      <c r="D33" s="8"/>
      <c r="E33" s="8"/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x14ac:dyDescent="0.3">
      <c r="A34" s="8"/>
      <c r="B34" s="8"/>
      <c r="C34" s="8"/>
      <c r="D34" s="22">
        <v>0.08</v>
      </c>
      <c r="E34" s="23">
        <v>23500</v>
      </c>
      <c r="F34" s="18">
        <v>500000</v>
      </c>
      <c r="G34" s="19">
        <f>F34*(1+$D$34)+$E$34</f>
        <v>563500</v>
      </c>
      <c r="H34" s="19">
        <f t="shared" ref="H34:Q34" si="14">G34*(1+$D$34)+$E$34</f>
        <v>632080</v>
      </c>
      <c r="I34" s="19">
        <f t="shared" si="14"/>
        <v>706146.4</v>
      </c>
      <c r="J34" s="19">
        <f t="shared" si="14"/>
        <v>786138.11200000008</v>
      </c>
      <c r="K34" s="19">
        <f t="shared" si="14"/>
        <v>872529.16096000012</v>
      </c>
      <c r="L34" s="19">
        <f t="shared" si="14"/>
        <v>965831.49383680022</v>
      </c>
      <c r="M34" s="19">
        <f t="shared" si="14"/>
        <v>1066598.0133437444</v>
      </c>
      <c r="N34" s="19">
        <f t="shared" si="14"/>
        <v>1175425.8544112442</v>
      </c>
      <c r="O34" s="19">
        <f t="shared" si="14"/>
        <v>1292959.9227641437</v>
      </c>
      <c r="P34" s="19">
        <f t="shared" si="14"/>
        <v>1419896.7165852753</v>
      </c>
      <c r="Q34" s="19">
        <f t="shared" si="14"/>
        <v>1556988.4539120973</v>
      </c>
    </row>
    <row r="35" spans="1:17" x14ac:dyDescent="0.3">
      <c r="A35" s="8"/>
      <c r="B35" s="8"/>
      <c r="C35" s="8"/>
      <c r="D35" s="22">
        <v>0.08</v>
      </c>
      <c r="E35" s="23">
        <v>23500</v>
      </c>
      <c r="F35" s="18">
        <v>75000</v>
      </c>
      <c r="G35" s="19">
        <f>F35*(1+$D$35)+$E$35</f>
        <v>104500</v>
      </c>
      <c r="H35" s="19">
        <f t="shared" ref="H35:Q35" si="15">G35*(1+$D$35)+$E$35</f>
        <v>136360</v>
      </c>
      <c r="I35" s="19">
        <f t="shared" si="15"/>
        <v>170768.80000000002</v>
      </c>
      <c r="J35" s="19">
        <f t="shared" si="15"/>
        <v>207930.30400000003</v>
      </c>
      <c r="K35" s="19">
        <f t="shared" si="15"/>
        <v>248064.72832000005</v>
      </c>
      <c r="L35" s="19">
        <f t="shared" si="15"/>
        <v>291409.90658560005</v>
      </c>
      <c r="M35" s="19">
        <f t="shared" si="15"/>
        <v>338222.69911244808</v>
      </c>
      <c r="N35" s="19">
        <f t="shared" si="15"/>
        <v>388780.51504144393</v>
      </c>
      <c r="O35" s="19">
        <f t="shared" si="15"/>
        <v>443382.95624475949</v>
      </c>
      <c r="P35" s="19">
        <f t="shared" si="15"/>
        <v>502353.59274434031</v>
      </c>
      <c r="Q35" s="19">
        <f t="shared" si="15"/>
        <v>566041.88016388752</v>
      </c>
    </row>
    <row r="36" spans="1:17" x14ac:dyDescent="0.3">
      <c r="A36" s="8"/>
      <c r="B36" s="8"/>
      <c r="C36" s="8" t="s">
        <v>19</v>
      </c>
      <c r="D36" s="22"/>
      <c r="E36" s="23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x14ac:dyDescent="0.3">
      <c r="A37" s="8"/>
      <c r="B37" s="8"/>
      <c r="C37" s="8"/>
      <c r="D37" s="22">
        <v>7.0000000000000007E-2</v>
      </c>
      <c r="E37" s="23">
        <v>7000</v>
      </c>
      <c r="F37" s="18">
        <v>30000</v>
      </c>
      <c r="G37" s="19">
        <f>F37*(1+$D$37)+$E$37</f>
        <v>39100</v>
      </c>
      <c r="H37" s="19">
        <f t="shared" ref="H37:Q37" si="16">G37*(1+$D$37)+$E$37</f>
        <v>48837</v>
      </c>
      <c r="I37" s="19">
        <f t="shared" si="16"/>
        <v>59255.590000000004</v>
      </c>
      <c r="J37" s="19">
        <f t="shared" si="16"/>
        <v>70403.481300000014</v>
      </c>
      <c r="K37" s="19">
        <f t="shared" si="16"/>
        <v>82331.724991000025</v>
      </c>
      <c r="L37" s="19">
        <f t="shared" si="16"/>
        <v>95094.945740370036</v>
      </c>
      <c r="M37" s="19">
        <f t="shared" si="16"/>
        <v>108751.59194219594</v>
      </c>
      <c r="N37" s="19">
        <f t="shared" si="16"/>
        <v>123364.20337814966</v>
      </c>
      <c r="O37" s="19">
        <f t="shared" si="16"/>
        <v>138999.69761462015</v>
      </c>
      <c r="P37" s="19">
        <f t="shared" si="16"/>
        <v>155729.67644764358</v>
      </c>
      <c r="Q37" s="19">
        <f t="shared" si="16"/>
        <v>173630.75379897864</v>
      </c>
    </row>
    <row r="38" spans="1:17" x14ac:dyDescent="0.3">
      <c r="A38" s="8"/>
      <c r="B38" s="8"/>
      <c r="C38" s="8"/>
      <c r="D38" s="22">
        <v>0.06</v>
      </c>
      <c r="E38" s="23">
        <v>7000</v>
      </c>
      <c r="F38" s="18">
        <v>60000</v>
      </c>
      <c r="G38" s="19">
        <f>F38*(1+$D$38)+$E$38</f>
        <v>70600</v>
      </c>
      <c r="H38" s="19">
        <f t="shared" ref="H38:Q38" si="17">G38*(1+$D$38)+$E$38</f>
        <v>81836</v>
      </c>
      <c r="I38" s="19">
        <f t="shared" si="17"/>
        <v>93746.16</v>
      </c>
      <c r="J38" s="19">
        <f t="shared" si="17"/>
        <v>106370.9296</v>
      </c>
      <c r="K38" s="19">
        <f t="shared" si="17"/>
        <v>119753.18537600001</v>
      </c>
      <c r="L38" s="19">
        <f t="shared" si="17"/>
        <v>133938.37649856001</v>
      </c>
      <c r="M38" s="19">
        <f t="shared" si="17"/>
        <v>148974.67908847361</v>
      </c>
      <c r="N38" s="19">
        <f t="shared" si="17"/>
        <v>164913.15983378203</v>
      </c>
      <c r="O38" s="19">
        <f t="shared" si="17"/>
        <v>181807.94942380895</v>
      </c>
      <c r="P38" s="19">
        <f t="shared" si="17"/>
        <v>199716.42638923749</v>
      </c>
      <c r="Q38" s="19">
        <f t="shared" si="17"/>
        <v>218699.41197259174</v>
      </c>
    </row>
    <row r="39" spans="1:17" x14ac:dyDescent="0.3">
      <c r="A39" s="8"/>
      <c r="B39" s="8"/>
      <c r="C39" s="8" t="s">
        <v>20</v>
      </c>
      <c r="D39" s="22"/>
      <c r="E39" s="23"/>
      <c r="F39" s="1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x14ac:dyDescent="0.3">
      <c r="A40" s="8"/>
      <c r="B40" s="8"/>
      <c r="C40" s="8"/>
      <c r="D40" s="22">
        <v>0.09</v>
      </c>
      <c r="E40" s="23">
        <v>10000</v>
      </c>
      <c r="F40" s="18">
        <v>25000</v>
      </c>
      <c r="G40" s="19">
        <f>F40*(1+$D$40)+$E$40</f>
        <v>37250</v>
      </c>
      <c r="H40" s="19">
        <f t="shared" ref="H40:Q40" si="18">G40*(1+$D$40)+$E$40</f>
        <v>50602.5</v>
      </c>
      <c r="I40" s="19">
        <f t="shared" si="18"/>
        <v>65156.725000000006</v>
      </c>
      <c r="J40" s="19">
        <f t="shared" si="18"/>
        <v>81020.830250000014</v>
      </c>
      <c r="K40" s="19">
        <f t="shared" si="18"/>
        <v>98312.704972500025</v>
      </c>
      <c r="L40" s="19">
        <f t="shared" si="18"/>
        <v>117160.84842002504</v>
      </c>
      <c r="M40" s="19">
        <f t="shared" si="18"/>
        <v>137705.32477782731</v>
      </c>
      <c r="N40" s="19">
        <f t="shared" si="18"/>
        <v>160098.80400783179</v>
      </c>
      <c r="O40" s="19">
        <f t="shared" si="18"/>
        <v>184507.69636853665</v>
      </c>
      <c r="P40" s="19">
        <f t="shared" si="18"/>
        <v>211113.38904170497</v>
      </c>
      <c r="Q40" s="19">
        <f t="shared" si="18"/>
        <v>240113.59405545844</v>
      </c>
    </row>
    <row r="41" spans="1:17" x14ac:dyDescent="0.3">
      <c r="A41" s="8"/>
      <c r="B41" s="8"/>
      <c r="C41" s="8"/>
      <c r="D41" s="22">
        <v>0.09</v>
      </c>
      <c r="E41" s="23">
        <v>10000</v>
      </c>
      <c r="F41" s="18">
        <v>11000</v>
      </c>
      <c r="G41" s="19">
        <f>F41*(1+$D$41)+$E$41</f>
        <v>21990</v>
      </c>
      <c r="H41" s="19">
        <f t="shared" ref="H41:Q41" si="19">G41*(1+$D$41)+$E$41</f>
        <v>33969.100000000006</v>
      </c>
      <c r="I41" s="19">
        <f t="shared" si="19"/>
        <v>47026.31900000001</v>
      </c>
      <c r="J41" s="19">
        <f t="shared" si="19"/>
        <v>61258.687710000013</v>
      </c>
      <c r="K41" s="19">
        <f t="shared" si="19"/>
        <v>76771.969603900012</v>
      </c>
      <c r="L41" s="19">
        <f t="shared" si="19"/>
        <v>93681.44686825102</v>
      </c>
      <c r="M41" s="19">
        <f t="shared" si="19"/>
        <v>112112.77708639362</v>
      </c>
      <c r="N41" s="19">
        <f t="shared" si="19"/>
        <v>132202.92702416907</v>
      </c>
      <c r="O41" s="19">
        <f t="shared" si="19"/>
        <v>154101.19045634431</v>
      </c>
      <c r="P41" s="19">
        <f t="shared" si="19"/>
        <v>177970.29759741531</v>
      </c>
      <c r="Q41" s="19">
        <f t="shared" si="19"/>
        <v>203987.62438118269</v>
      </c>
    </row>
    <row r="42" spans="1:17" x14ac:dyDescent="0.3">
      <c r="A42" s="8"/>
      <c r="B42" s="8"/>
      <c r="C42" s="8" t="s">
        <v>21</v>
      </c>
      <c r="D42" s="22"/>
      <c r="E42" s="23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 x14ac:dyDescent="0.3">
      <c r="A43" s="8"/>
      <c r="B43" s="8"/>
      <c r="C43" s="8"/>
      <c r="D43" s="22">
        <v>0.05</v>
      </c>
      <c r="E43" s="23">
        <v>7000</v>
      </c>
      <c r="F43" s="18">
        <v>80000</v>
      </c>
      <c r="G43" s="19">
        <f>F43*(1+$D$43)+$E$43</f>
        <v>91000</v>
      </c>
      <c r="H43" s="19">
        <f t="shared" ref="H43:Q43" si="20">G43*(1+$D$43)+$E$43</f>
        <v>102550</v>
      </c>
      <c r="I43" s="19">
        <f t="shared" si="20"/>
        <v>114677.5</v>
      </c>
      <c r="J43" s="19">
        <f t="shared" si="20"/>
        <v>127411.375</v>
      </c>
      <c r="K43" s="19">
        <f t="shared" si="20"/>
        <v>140781.94375000001</v>
      </c>
      <c r="L43" s="19">
        <f t="shared" si="20"/>
        <v>154821.04093750002</v>
      </c>
      <c r="M43" s="19">
        <f t="shared" si="20"/>
        <v>169562.09298437502</v>
      </c>
      <c r="N43" s="19">
        <f t="shared" si="20"/>
        <v>185040.19763359378</v>
      </c>
      <c r="O43" s="19">
        <f t="shared" si="20"/>
        <v>201292.20751527348</v>
      </c>
      <c r="P43" s="19">
        <f t="shared" si="20"/>
        <v>218356.81789103715</v>
      </c>
      <c r="Q43" s="19">
        <f t="shared" si="20"/>
        <v>236274.65878558901</v>
      </c>
    </row>
    <row r="44" spans="1:17" x14ac:dyDescent="0.3">
      <c r="A44" s="8"/>
      <c r="B44" s="8"/>
      <c r="C44" s="8"/>
      <c r="D44" s="22">
        <v>0.05</v>
      </c>
      <c r="E44" s="23">
        <v>7000</v>
      </c>
      <c r="F44" s="18">
        <v>40000</v>
      </c>
      <c r="G44" s="19">
        <f>F44*(1+$D$44)+$E$44</f>
        <v>49000</v>
      </c>
      <c r="H44" s="19">
        <f t="shared" ref="H44:Q44" si="21">G44*(1+$D$44)+$E$44</f>
        <v>58450</v>
      </c>
      <c r="I44" s="19">
        <f t="shared" si="21"/>
        <v>68372.5</v>
      </c>
      <c r="J44" s="19">
        <f t="shared" si="21"/>
        <v>78791.125</v>
      </c>
      <c r="K44" s="19">
        <f t="shared" si="21"/>
        <v>89730.681250000009</v>
      </c>
      <c r="L44" s="19">
        <f t="shared" si="21"/>
        <v>101217.21531250002</v>
      </c>
      <c r="M44" s="19">
        <f t="shared" si="21"/>
        <v>113278.07607812503</v>
      </c>
      <c r="N44" s="19">
        <f t="shared" si="21"/>
        <v>125941.97988203129</v>
      </c>
      <c r="O44" s="19">
        <f t="shared" si="21"/>
        <v>139239.07887613284</v>
      </c>
      <c r="P44" s="19">
        <f t="shared" si="21"/>
        <v>153201.03281993949</v>
      </c>
      <c r="Q44" s="19">
        <f t="shared" si="21"/>
        <v>167861.08446093646</v>
      </c>
    </row>
    <row r="45" spans="1:17" x14ac:dyDescent="0.3">
      <c r="A45" s="8"/>
      <c r="B45" s="8"/>
      <c r="C45" s="8" t="s">
        <v>22</v>
      </c>
      <c r="D45" s="22"/>
      <c r="E45" s="23"/>
      <c r="F45" s="1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x14ac:dyDescent="0.3">
      <c r="A46" s="8"/>
      <c r="B46" s="8"/>
      <c r="C46" s="8"/>
      <c r="D46" s="22">
        <v>0.05</v>
      </c>
      <c r="E46" s="23">
        <v>8000</v>
      </c>
      <c r="F46" s="18">
        <v>20000</v>
      </c>
      <c r="G46" s="19">
        <f>F46*(1+$D$46)+$E$46</f>
        <v>29000</v>
      </c>
      <c r="H46" s="19">
        <f t="shared" ref="H46:Q46" si="22">G46*(1+$D$46)+$E$46</f>
        <v>38450</v>
      </c>
      <c r="I46" s="19">
        <f t="shared" si="22"/>
        <v>48372.5</v>
      </c>
      <c r="J46" s="19">
        <f t="shared" si="22"/>
        <v>58791.125</v>
      </c>
      <c r="K46" s="19">
        <f t="shared" si="22"/>
        <v>69730.681249999994</v>
      </c>
      <c r="L46" s="19">
        <f t="shared" si="22"/>
        <v>81217.215312500004</v>
      </c>
      <c r="M46" s="19">
        <f t="shared" si="22"/>
        <v>93278.076078125014</v>
      </c>
      <c r="N46" s="19">
        <f t="shared" si="22"/>
        <v>105941.97988203127</v>
      </c>
      <c r="O46" s="19">
        <f t="shared" si="22"/>
        <v>119239.07887613284</v>
      </c>
      <c r="P46" s="19">
        <f t="shared" si="22"/>
        <v>133201.03281993949</v>
      </c>
      <c r="Q46" s="19">
        <f t="shared" si="22"/>
        <v>147861.08446093646</v>
      </c>
    </row>
    <row r="47" spans="1:17" x14ac:dyDescent="0.3">
      <c r="A47" s="8"/>
      <c r="B47" s="8"/>
      <c r="C47" s="11" t="s">
        <v>2</v>
      </c>
      <c r="D47" s="20"/>
      <c r="E47" s="21"/>
      <c r="F47" s="24">
        <f>SUM(F34:F35,F37:F38,F40:F41,F43:F44,F46)</f>
        <v>841000</v>
      </c>
      <c r="G47" s="25">
        <f t="shared" ref="G47:Q47" si="23">SUM(G34:G35,G37:G38,G40:G41,G43:G44,G46)</f>
        <v>1005940</v>
      </c>
      <c r="H47" s="25">
        <f t="shared" si="23"/>
        <v>1183134.6000000001</v>
      </c>
      <c r="I47" s="25">
        <f t="shared" si="23"/>
        <v>1373522.4939999999</v>
      </c>
      <c r="J47" s="25">
        <f t="shared" si="23"/>
        <v>1578115.9698600001</v>
      </c>
      <c r="K47" s="25">
        <f t="shared" si="23"/>
        <v>1798006.7804734001</v>
      </c>
      <c r="L47" s="25">
        <f t="shared" si="23"/>
        <v>2034372.4895121066</v>
      </c>
      <c r="M47" s="25">
        <f t="shared" si="23"/>
        <v>2288483.3304917081</v>
      </c>
      <c r="N47" s="25">
        <f t="shared" si="23"/>
        <v>2561709.6210942767</v>
      </c>
      <c r="O47" s="25">
        <f t="shared" si="23"/>
        <v>2855529.7781397523</v>
      </c>
      <c r="P47" s="25">
        <f t="shared" si="23"/>
        <v>3171538.9823365328</v>
      </c>
      <c r="Q47" s="25">
        <f t="shared" si="23"/>
        <v>3511458.5459916578</v>
      </c>
    </row>
    <row r="48" spans="1:17" x14ac:dyDescent="0.3">
      <c r="A48" s="8"/>
      <c r="B48" s="8"/>
      <c r="C48" s="8"/>
      <c r="D48" s="8"/>
      <c r="E48" s="21"/>
      <c r="F48" s="1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ht="15.6" x14ac:dyDescent="0.3">
      <c r="A49" s="8"/>
      <c r="B49" s="8"/>
      <c r="C49" s="17" t="s">
        <v>23</v>
      </c>
      <c r="D49" s="8" t="s">
        <v>39</v>
      </c>
      <c r="E49" s="21"/>
      <c r="F49" s="1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x14ac:dyDescent="0.3">
      <c r="A50" s="8"/>
      <c r="B50" s="8"/>
      <c r="C50" s="8"/>
      <c r="D50" s="22">
        <v>0.03</v>
      </c>
      <c r="E50" s="23">
        <v>1000</v>
      </c>
      <c r="F50" s="18">
        <v>30000</v>
      </c>
      <c r="G50" s="19">
        <f>F50*(1+$D$50)+$E$50</f>
        <v>31900</v>
      </c>
      <c r="H50" s="19">
        <f t="shared" ref="H50:Q50" si="24">G50*(1+$D$50)+$E$50</f>
        <v>33857</v>
      </c>
      <c r="I50" s="19">
        <f t="shared" si="24"/>
        <v>35872.71</v>
      </c>
      <c r="J50" s="19">
        <f t="shared" si="24"/>
        <v>37948.891300000003</v>
      </c>
      <c r="K50" s="19">
        <f t="shared" si="24"/>
        <v>40087.358039000006</v>
      </c>
      <c r="L50" s="19">
        <f t="shared" si="24"/>
        <v>42289.978780170008</v>
      </c>
      <c r="M50" s="19">
        <f t="shared" si="24"/>
        <v>44558.678143575111</v>
      </c>
      <c r="N50" s="19">
        <f t="shared" si="24"/>
        <v>46895.438487882362</v>
      </c>
      <c r="O50" s="19">
        <f t="shared" si="24"/>
        <v>49302.301642518833</v>
      </c>
      <c r="P50" s="19">
        <f t="shared" si="24"/>
        <v>51781.3706917944</v>
      </c>
      <c r="Q50" s="19">
        <f t="shared" si="24"/>
        <v>54334.811812548236</v>
      </c>
    </row>
    <row r="51" spans="1:17" x14ac:dyDescent="0.3">
      <c r="A51" s="8"/>
      <c r="B51" s="8"/>
      <c r="C51" s="8"/>
      <c r="D51" s="22">
        <v>0.05</v>
      </c>
      <c r="E51" s="23">
        <v>1000</v>
      </c>
      <c r="F51" s="18">
        <v>0</v>
      </c>
      <c r="G51" s="19">
        <f>F51*(1+$D$51)+$E$51</f>
        <v>1000</v>
      </c>
      <c r="H51" s="19">
        <f t="shared" ref="H51:Q51" si="25">G51*(1+$D$51)+$E$51</f>
        <v>2050</v>
      </c>
      <c r="I51" s="19">
        <f t="shared" si="25"/>
        <v>3152.5</v>
      </c>
      <c r="J51" s="19">
        <f t="shared" si="25"/>
        <v>4310.125</v>
      </c>
      <c r="K51" s="19">
        <f t="shared" si="25"/>
        <v>5525.6312500000004</v>
      </c>
      <c r="L51" s="19">
        <f t="shared" si="25"/>
        <v>6801.9128125000007</v>
      </c>
      <c r="M51" s="19">
        <f t="shared" si="25"/>
        <v>8142.0084531250013</v>
      </c>
      <c r="N51" s="19">
        <f t="shared" si="25"/>
        <v>9549.1088757812522</v>
      </c>
      <c r="O51" s="19">
        <f t="shared" si="25"/>
        <v>11026.564319570316</v>
      </c>
      <c r="P51" s="19">
        <f t="shared" si="25"/>
        <v>12577.892535548832</v>
      </c>
      <c r="Q51" s="19">
        <f t="shared" si="25"/>
        <v>14206.787162326274</v>
      </c>
    </row>
    <row r="52" spans="1:17" x14ac:dyDescent="0.3">
      <c r="A52" s="8"/>
      <c r="B52" s="8"/>
      <c r="C52" s="11" t="s">
        <v>2</v>
      </c>
      <c r="D52" s="8"/>
      <c r="E52" s="21"/>
      <c r="F52" s="24">
        <f>SUM(F50:F51)</f>
        <v>30000</v>
      </c>
      <c r="G52" s="25">
        <f t="shared" ref="G52:Q52" si="26">SUM(G50:G51)</f>
        <v>32900</v>
      </c>
      <c r="H52" s="25">
        <f t="shared" si="26"/>
        <v>35907</v>
      </c>
      <c r="I52" s="25">
        <f t="shared" si="26"/>
        <v>39025.21</v>
      </c>
      <c r="J52" s="25">
        <f t="shared" si="26"/>
        <v>42259.016300000003</v>
      </c>
      <c r="K52" s="25">
        <f t="shared" si="26"/>
        <v>45612.989289000005</v>
      </c>
      <c r="L52" s="25">
        <f t="shared" si="26"/>
        <v>49091.891592670007</v>
      </c>
      <c r="M52" s="25">
        <f t="shared" si="26"/>
        <v>52700.686596700114</v>
      </c>
      <c r="N52" s="25">
        <f t="shared" si="26"/>
        <v>56444.547363663616</v>
      </c>
      <c r="O52" s="25">
        <f t="shared" si="26"/>
        <v>60328.865962089149</v>
      </c>
      <c r="P52" s="25">
        <f t="shared" si="26"/>
        <v>64359.263227343232</v>
      </c>
      <c r="Q52" s="25">
        <f t="shared" si="26"/>
        <v>68541.598974874505</v>
      </c>
    </row>
    <row r="53" spans="1:17" x14ac:dyDescent="0.3">
      <c r="A53" s="8"/>
      <c r="B53" s="8"/>
      <c r="C53" s="8"/>
      <c r="D53" s="8"/>
      <c r="E53" s="21"/>
      <c r="F53" s="1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15.6" x14ac:dyDescent="0.3">
      <c r="A54" s="8"/>
      <c r="B54" s="8"/>
      <c r="C54" s="17" t="s">
        <v>5</v>
      </c>
      <c r="D54" s="8" t="s">
        <v>38</v>
      </c>
      <c r="E54" s="21"/>
      <c r="F54" s="1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x14ac:dyDescent="0.3">
      <c r="A55" s="8"/>
      <c r="B55" s="8"/>
      <c r="C55" s="8" t="s">
        <v>24</v>
      </c>
      <c r="D55" s="22">
        <v>0.05</v>
      </c>
      <c r="E55" s="23">
        <v>1000</v>
      </c>
      <c r="F55" s="18">
        <v>50000</v>
      </c>
      <c r="G55" s="19">
        <f>F55*(1+$D$55)+$E$55</f>
        <v>53500</v>
      </c>
      <c r="H55" s="19">
        <f t="shared" ref="H55:Q55" si="27">G55*(1+$D$55)+$E$55</f>
        <v>57175</v>
      </c>
      <c r="I55" s="19">
        <f t="shared" si="27"/>
        <v>61033.75</v>
      </c>
      <c r="J55" s="19">
        <f t="shared" si="27"/>
        <v>65085.4375</v>
      </c>
      <c r="K55" s="19">
        <f t="shared" si="27"/>
        <v>69339.709375000006</v>
      </c>
      <c r="L55" s="19">
        <f t="shared" si="27"/>
        <v>73806.69484375001</v>
      </c>
      <c r="M55" s="19">
        <f t="shared" si="27"/>
        <v>78497.029585937518</v>
      </c>
      <c r="N55" s="19">
        <f t="shared" si="27"/>
        <v>83421.881065234396</v>
      </c>
      <c r="O55" s="19">
        <f t="shared" si="27"/>
        <v>88592.975118496121</v>
      </c>
      <c r="P55" s="19">
        <f t="shared" si="27"/>
        <v>94022.623874420926</v>
      </c>
      <c r="Q55" s="19">
        <f t="shared" si="27"/>
        <v>99723.755068141982</v>
      </c>
    </row>
    <row r="56" spans="1:17" x14ac:dyDescent="0.3">
      <c r="A56" s="20"/>
      <c r="B56" s="8"/>
      <c r="C56" s="8" t="s">
        <v>25</v>
      </c>
      <c r="D56" s="22">
        <v>0.05</v>
      </c>
      <c r="E56" s="23">
        <v>1000</v>
      </c>
      <c r="F56" s="18">
        <v>20000</v>
      </c>
      <c r="G56" s="19">
        <f>F56*(1+$D$56)+$E$56</f>
        <v>22000</v>
      </c>
      <c r="H56" s="19">
        <f t="shared" ref="H56:Q56" si="28">G56*(1+$D$56)+$E$56</f>
        <v>24100</v>
      </c>
      <c r="I56" s="19">
        <f t="shared" si="28"/>
        <v>26305</v>
      </c>
      <c r="J56" s="19">
        <f t="shared" si="28"/>
        <v>28620.25</v>
      </c>
      <c r="K56" s="19">
        <f t="shared" si="28"/>
        <v>31051.262500000001</v>
      </c>
      <c r="L56" s="19">
        <f t="shared" si="28"/>
        <v>33603.825624999998</v>
      </c>
      <c r="M56" s="19">
        <f t="shared" si="28"/>
        <v>36284.016906249999</v>
      </c>
      <c r="N56" s="19">
        <f t="shared" si="28"/>
        <v>39098.217751562501</v>
      </c>
      <c r="O56" s="19">
        <f t="shared" si="28"/>
        <v>42053.128639140625</v>
      </c>
      <c r="P56" s="19">
        <f t="shared" si="28"/>
        <v>45155.785071097656</v>
      </c>
      <c r="Q56" s="19">
        <f t="shared" si="28"/>
        <v>48413.574324652538</v>
      </c>
    </row>
    <row r="57" spans="1:17" x14ac:dyDescent="0.3">
      <c r="A57" s="26"/>
      <c r="B57" s="26"/>
      <c r="C57" s="8" t="s">
        <v>26</v>
      </c>
      <c r="D57" s="22">
        <v>-0.05</v>
      </c>
      <c r="E57" s="23">
        <v>1000</v>
      </c>
      <c r="F57" s="18">
        <v>80000</v>
      </c>
      <c r="G57" s="19">
        <f>F57*(1+$D$57)+$E$57</f>
        <v>77000</v>
      </c>
      <c r="H57" s="19">
        <f t="shared" ref="H57:Q57" si="29">G57*(1+$D$57)+$E$57</f>
        <v>74150</v>
      </c>
      <c r="I57" s="19">
        <f t="shared" si="29"/>
        <v>71442.5</v>
      </c>
      <c r="J57" s="19">
        <f t="shared" si="29"/>
        <v>68870.375</v>
      </c>
      <c r="K57" s="19">
        <f t="shared" si="29"/>
        <v>66426.856249999997</v>
      </c>
      <c r="L57" s="19">
        <f t="shared" si="29"/>
        <v>64105.513437499991</v>
      </c>
      <c r="M57" s="19">
        <f t="shared" si="29"/>
        <v>61900.237765624988</v>
      </c>
      <c r="N57" s="19">
        <f t="shared" si="29"/>
        <v>59805.225877343735</v>
      </c>
      <c r="O57" s="19">
        <f t="shared" si="29"/>
        <v>57814.964583476547</v>
      </c>
      <c r="P57" s="19">
        <f t="shared" si="29"/>
        <v>55924.21635430272</v>
      </c>
      <c r="Q57" s="19">
        <f t="shared" si="29"/>
        <v>54128.005536587581</v>
      </c>
    </row>
    <row r="58" spans="1:17" x14ac:dyDescent="0.3">
      <c r="A58" s="20"/>
      <c r="B58" s="8"/>
      <c r="C58" s="11" t="s">
        <v>27</v>
      </c>
      <c r="D58" s="8"/>
      <c r="E58" s="8"/>
      <c r="F58" s="24">
        <f>SUM(F55:F57)</f>
        <v>150000</v>
      </c>
      <c r="G58" s="25">
        <f t="shared" ref="G58:Q58" si="30">SUM(G55:G57)</f>
        <v>152500</v>
      </c>
      <c r="H58" s="25">
        <f t="shared" si="30"/>
        <v>155425</v>
      </c>
      <c r="I58" s="25">
        <f t="shared" si="30"/>
        <v>158781.25</v>
      </c>
      <c r="J58" s="25">
        <f t="shared" si="30"/>
        <v>162576.0625</v>
      </c>
      <c r="K58" s="25">
        <f t="shared" si="30"/>
        <v>166817.828125</v>
      </c>
      <c r="L58" s="25">
        <f t="shared" si="30"/>
        <v>171516.03390625</v>
      </c>
      <c r="M58" s="25">
        <f t="shared" si="30"/>
        <v>176681.28425781248</v>
      </c>
      <c r="N58" s="25">
        <f t="shared" si="30"/>
        <v>182325.32469414064</v>
      </c>
      <c r="O58" s="25">
        <f t="shared" si="30"/>
        <v>188461.06834111328</v>
      </c>
      <c r="P58" s="25">
        <f t="shared" si="30"/>
        <v>195102.62529982129</v>
      </c>
      <c r="Q58" s="25">
        <f t="shared" si="30"/>
        <v>202265.33492938211</v>
      </c>
    </row>
    <row r="59" spans="1:17" x14ac:dyDescent="0.3">
      <c r="A59" s="8"/>
      <c r="B59" s="8"/>
      <c r="C59" s="11"/>
      <c r="D59" s="8"/>
      <c r="E59" s="8"/>
      <c r="F59" s="24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ht="18" x14ac:dyDescent="0.35">
      <c r="A60" s="8"/>
      <c r="B60" s="8"/>
      <c r="C60" s="27" t="s">
        <v>6</v>
      </c>
      <c r="D60" s="8"/>
      <c r="E60" s="8"/>
      <c r="F60" s="24">
        <f>SUM(F17,F23,F30,F47,F52,F58)</f>
        <v>2919200</v>
      </c>
      <c r="G60" s="25">
        <f t="shared" ref="G60:Q60" si="31">SUM(G17,G23,G30,G47,G52,G58)</f>
        <v>3168365.1</v>
      </c>
      <c r="H60" s="25">
        <f t="shared" si="31"/>
        <v>3434441.3125499999</v>
      </c>
      <c r="I60" s="25">
        <f t="shared" si="31"/>
        <v>3718510.2125312751</v>
      </c>
      <c r="J60" s="25">
        <f t="shared" si="31"/>
        <v>4021740.3389933533</v>
      </c>
      <c r="K60" s="25">
        <f t="shared" si="31"/>
        <v>4345393.0785942636</v>
      </c>
      <c r="L60" s="25">
        <f t="shared" si="31"/>
        <v>4690829.0854165247</v>
      </c>
      <c r="M60" s="25">
        <f t="shared" si="31"/>
        <v>5059515.2728782455</v>
      </c>
      <c r="N60" s="25">
        <f t="shared" si="31"/>
        <v>5453032.4171002507</v>
      </c>
      <c r="O60" s="25">
        <f t="shared" si="31"/>
        <v>5873083.4149580626</v>
      </c>
      <c r="P60" s="25">
        <f t="shared" si="31"/>
        <v>6321502.2441684464</v>
      </c>
      <c r="Q60" s="25">
        <f t="shared" si="31"/>
        <v>6800263.6771611944</v>
      </c>
    </row>
    <row r="61" spans="1:17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21" x14ac:dyDescent="0.4">
      <c r="A63" s="8"/>
      <c r="B63" s="28" t="s">
        <v>7</v>
      </c>
      <c r="C63" s="2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3">
      <c r="A64" s="8"/>
      <c r="B64" s="29" t="s">
        <v>28</v>
      </c>
      <c r="C64" s="29"/>
      <c r="D64" s="8" t="s">
        <v>40</v>
      </c>
      <c r="E64" s="8" t="s">
        <v>42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23" x14ac:dyDescent="0.3">
      <c r="A65" s="8"/>
      <c r="B65" s="8"/>
      <c r="C65" s="30" t="s">
        <v>29</v>
      </c>
      <c r="D65" s="8"/>
      <c r="E65" s="8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1"/>
      <c r="S65" s="1"/>
      <c r="T65" s="1"/>
      <c r="U65" s="1"/>
      <c r="V65" s="1"/>
      <c r="W65" s="1"/>
    </row>
    <row r="66" spans="1:23" x14ac:dyDescent="0.3">
      <c r="A66" s="8"/>
      <c r="B66" s="8"/>
      <c r="C66" s="8"/>
      <c r="D66" s="20">
        <v>0.26</v>
      </c>
      <c r="E66" s="31">
        <v>300</v>
      </c>
      <c r="F66" s="32">
        <v>10000</v>
      </c>
      <c r="G66" s="19">
        <f>MAX(0,FV($D$66/12,12,$E$66,-F66))</f>
        <v>8871.7923663404072</v>
      </c>
      <c r="H66" s="19">
        <f t="shared" ref="H66:Q66" si="32">MAX(0,FV($D$66/12,12,$E$66,-G66))</f>
        <v>7412.6430918723936</v>
      </c>
      <c r="I66" s="19">
        <f t="shared" si="32"/>
        <v>5525.4757463774267</v>
      </c>
      <c r="J66" s="19">
        <f t="shared" si="32"/>
        <v>3084.7380835355225</v>
      </c>
      <c r="K66" s="19">
        <f t="shared" si="32"/>
        <v>0</v>
      </c>
      <c r="L66" s="19">
        <f t="shared" si="32"/>
        <v>0</v>
      </c>
      <c r="M66" s="19">
        <f t="shared" si="32"/>
        <v>0</v>
      </c>
      <c r="N66" s="19">
        <f t="shared" si="32"/>
        <v>0</v>
      </c>
      <c r="O66" s="19">
        <f t="shared" si="32"/>
        <v>0</v>
      </c>
      <c r="P66" s="19">
        <f t="shared" si="32"/>
        <v>0</v>
      </c>
      <c r="Q66" s="19">
        <f t="shared" si="32"/>
        <v>0</v>
      </c>
      <c r="R66" s="2"/>
      <c r="S66" s="2"/>
      <c r="T66" s="2"/>
      <c r="U66" s="1"/>
      <c r="V66" s="1"/>
      <c r="W66" s="1"/>
    </row>
    <row r="67" spans="1:23" x14ac:dyDescent="0.3">
      <c r="A67" s="20"/>
      <c r="B67" s="8"/>
      <c r="C67" s="8"/>
      <c r="D67" s="20">
        <v>0.13</v>
      </c>
      <c r="E67" s="21">
        <v>100</v>
      </c>
      <c r="F67" s="19">
        <v>2000</v>
      </c>
      <c r="G67" s="19">
        <f>MAX(0,FV($D$67/12,12,$E$67,-F67))</f>
        <v>1001.9189790996543</v>
      </c>
      <c r="H67" s="19">
        <f t="shared" ref="H67:Q67" si="33">MAX(0,FV($D$67/12,12,$E$67,-G67))</f>
        <v>0</v>
      </c>
      <c r="I67" s="19">
        <f t="shared" si="33"/>
        <v>0</v>
      </c>
      <c r="J67" s="19">
        <f t="shared" si="33"/>
        <v>0</v>
      </c>
      <c r="K67" s="19">
        <f t="shared" si="33"/>
        <v>0</v>
      </c>
      <c r="L67" s="19">
        <f t="shared" si="33"/>
        <v>0</v>
      </c>
      <c r="M67" s="19">
        <f t="shared" si="33"/>
        <v>0</v>
      </c>
      <c r="N67" s="19">
        <f t="shared" si="33"/>
        <v>0</v>
      </c>
      <c r="O67" s="19">
        <f t="shared" si="33"/>
        <v>0</v>
      </c>
      <c r="P67" s="19">
        <f t="shared" si="33"/>
        <v>0</v>
      </c>
      <c r="Q67" s="19">
        <f t="shared" si="33"/>
        <v>0</v>
      </c>
      <c r="R67" s="2"/>
      <c r="S67" s="2"/>
      <c r="T67" s="2"/>
      <c r="U67" s="1"/>
      <c r="V67" s="1"/>
      <c r="W67" s="1"/>
    </row>
    <row r="68" spans="1:23" x14ac:dyDescent="0.3">
      <c r="A68" s="8"/>
      <c r="B68" s="8"/>
      <c r="C68" s="8"/>
      <c r="D68" s="20">
        <v>0.09</v>
      </c>
      <c r="E68" s="21">
        <v>100</v>
      </c>
      <c r="F68" s="19">
        <v>2000</v>
      </c>
      <c r="G68" s="19">
        <f>MAX(0,FV($D$68/12,12,$E$68,-F68))</f>
        <v>936.85515972884468</v>
      </c>
      <c r="H68" s="19">
        <f t="shared" ref="H68:Q68" si="34">MAX(0,FV($D$68/12,12,$E$68,-G68))</f>
        <v>0</v>
      </c>
      <c r="I68" s="19">
        <f t="shared" si="34"/>
        <v>0</v>
      </c>
      <c r="J68" s="19">
        <f t="shared" si="34"/>
        <v>0</v>
      </c>
      <c r="K68" s="19">
        <f t="shared" si="34"/>
        <v>0</v>
      </c>
      <c r="L68" s="19">
        <f t="shared" si="34"/>
        <v>0</v>
      </c>
      <c r="M68" s="19">
        <f t="shared" si="34"/>
        <v>0</v>
      </c>
      <c r="N68" s="19">
        <f t="shared" si="34"/>
        <v>0</v>
      </c>
      <c r="O68" s="19">
        <f t="shared" si="34"/>
        <v>0</v>
      </c>
      <c r="P68" s="19">
        <f t="shared" si="34"/>
        <v>0</v>
      </c>
      <c r="Q68" s="19">
        <f t="shared" si="34"/>
        <v>0</v>
      </c>
      <c r="R68" s="2"/>
      <c r="S68" s="2"/>
      <c r="T68" s="2"/>
      <c r="U68" s="1"/>
      <c r="V68" s="1"/>
      <c r="W68" s="1"/>
    </row>
    <row r="69" spans="1:23" x14ac:dyDescent="0.3">
      <c r="A69" s="21"/>
      <c r="B69" s="8"/>
      <c r="C69" s="11" t="s">
        <v>3</v>
      </c>
      <c r="D69" s="20"/>
      <c r="E69" s="21"/>
      <c r="F69" s="25">
        <f>SUM(F66:F68)</f>
        <v>14000</v>
      </c>
      <c r="G69" s="25">
        <f t="shared" ref="G69:Q69" si="35">SUM(G66:G68)</f>
        <v>10810.566505168905</v>
      </c>
      <c r="H69" s="25">
        <f t="shared" si="35"/>
        <v>7412.6430918723936</v>
      </c>
      <c r="I69" s="25">
        <f t="shared" si="35"/>
        <v>5525.4757463774267</v>
      </c>
      <c r="J69" s="25">
        <f t="shared" si="35"/>
        <v>3084.7380835355225</v>
      </c>
      <c r="K69" s="25">
        <f t="shared" si="35"/>
        <v>0</v>
      </c>
      <c r="L69" s="25">
        <f t="shared" si="35"/>
        <v>0</v>
      </c>
      <c r="M69" s="25">
        <f t="shared" si="35"/>
        <v>0</v>
      </c>
      <c r="N69" s="25">
        <f t="shared" si="35"/>
        <v>0</v>
      </c>
      <c r="O69" s="25">
        <f t="shared" si="35"/>
        <v>0</v>
      </c>
      <c r="P69" s="25">
        <f t="shared" si="35"/>
        <v>0</v>
      </c>
      <c r="Q69" s="25">
        <f t="shared" si="35"/>
        <v>0</v>
      </c>
      <c r="R69" s="2"/>
      <c r="S69" s="2"/>
      <c r="T69" s="2"/>
      <c r="U69" s="1"/>
      <c r="V69" s="1"/>
      <c r="W69" s="1"/>
    </row>
    <row r="70" spans="1:23" x14ac:dyDescent="0.3">
      <c r="A70" s="8"/>
      <c r="B70" s="29" t="s">
        <v>30</v>
      </c>
      <c r="C70" s="29"/>
      <c r="D70" s="20"/>
      <c r="E70" s="21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2"/>
      <c r="S70" s="2"/>
      <c r="T70" s="2"/>
      <c r="U70" s="1"/>
      <c r="V70" s="1"/>
      <c r="W70" s="1"/>
    </row>
    <row r="71" spans="1:23" x14ac:dyDescent="0.3">
      <c r="A71" s="8"/>
      <c r="B71" s="8"/>
      <c r="C71" s="30" t="s">
        <v>31</v>
      </c>
      <c r="D71" s="20"/>
      <c r="E71" s="21" t="s">
        <v>45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2"/>
      <c r="S71" s="2"/>
      <c r="T71" s="2"/>
      <c r="U71" s="1"/>
      <c r="V71" s="1"/>
      <c r="W71" s="1"/>
    </row>
    <row r="72" spans="1:23" x14ac:dyDescent="0.3">
      <c r="A72" s="26"/>
      <c r="B72" s="26"/>
      <c r="C72" s="8"/>
      <c r="D72" s="20">
        <v>5.2499999999999998E-2</v>
      </c>
      <c r="E72" s="21">
        <v>3750</v>
      </c>
      <c r="F72" s="19">
        <v>750000</v>
      </c>
      <c r="G72" s="19">
        <f>MAX(0, F72*(1 + $D72/12)^12 - $E72*((1 + $D72/12)^12 - 1)/($D72/12))</f>
        <v>744237.65499348624</v>
      </c>
      <c r="H72" s="19">
        <f t="shared" ref="H72:Q72" si="36">MAX(0, G72*(1 + $D72/12)^12 - $E72*((1 + $D72/12)^12 - 1)/($D72/12))</f>
        <v>738165.40020054765</v>
      </c>
      <c r="I72" s="19">
        <f t="shared" si="36"/>
        <v>731766.56808815489</v>
      </c>
      <c r="J72" s="19">
        <f t="shared" si="36"/>
        <v>725023.59471190535</v>
      </c>
      <c r="K72" s="19">
        <f t="shared" si="36"/>
        <v>717917.97150532808</v>
      </c>
      <c r="L72" s="19">
        <f t="shared" si="36"/>
        <v>710430.19447632669</v>
      </c>
      <c r="M72" s="19">
        <f t="shared" si="36"/>
        <v>702539.71067131101</v>
      </c>
      <c r="N72" s="19">
        <f t="shared" si="36"/>
        <v>694224.86176006915</v>
      </c>
      <c r="O72" s="19">
        <f t="shared" si="36"/>
        <v>685462.82458652684</v>
      </c>
      <c r="P72" s="19">
        <f t="shared" si="36"/>
        <v>676229.54852221534</v>
      </c>
      <c r="Q72" s="19">
        <f t="shared" si="36"/>
        <v>666499.68945048959</v>
      </c>
      <c r="R72" s="2"/>
      <c r="S72" s="2"/>
      <c r="T72" s="2"/>
      <c r="U72" s="1"/>
      <c r="V72" s="1"/>
      <c r="W72" s="1"/>
    </row>
    <row r="73" spans="1:23" x14ac:dyDescent="0.3">
      <c r="A73" s="20"/>
      <c r="B73" s="8"/>
      <c r="C73" s="8"/>
      <c r="D73" s="20">
        <v>0.05</v>
      </c>
      <c r="E73" s="21">
        <v>1200</v>
      </c>
      <c r="F73" s="19">
        <v>200000</v>
      </c>
      <c r="G73" s="19">
        <f>MAX(0, F73*(1 + $D73/12)^12 - $E73*((1 + $D73/12)^12 - 1)/($D73/12))</f>
        <v>195497.75298640746</v>
      </c>
      <c r="H73" s="19">
        <f t="shared" ref="H73:Q73" si="37">MAX(0, G73*(1 + $D73/12)^12 - $E73*((1 + $D73/12)^12 - 1)/($D73/12))</f>
        <v>190765.16247086716</v>
      </c>
      <c r="I73" s="19">
        <f t="shared" si="37"/>
        <v>185790.44364265472</v>
      </c>
      <c r="J73" s="19">
        <f t="shared" si="37"/>
        <v>180561.20875776294</v>
      </c>
      <c r="K73" s="19">
        <f t="shared" si="37"/>
        <v>175064.43629169074</v>
      </c>
      <c r="L73" s="19">
        <f t="shared" si="37"/>
        <v>169286.43851403022</v>
      </c>
      <c r="M73" s="19">
        <f t="shared" si="37"/>
        <v>163212.82740410813</v>
      </c>
      <c r="N73" s="19">
        <f t="shared" si="37"/>
        <v>156828.47882280685</v>
      </c>
      <c r="O73" s="19">
        <f t="shared" si="37"/>
        <v>150117.49485134764</v>
      </c>
      <c r="P73" s="19">
        <f t="shared" si="37"/>
        <v>143063.16420325471</v>
      </c>
      <c r="Q73" s="19">
        <f t="shared" si="37"/>
        <v>135647.92061092006</v>
      </c>
      <c r="R73" s="2"/>
      <c r="S73" s="2"/>
      <c r="T73" s="2"/>
      <c r="U73" s="1"/>
      <c r="V73" s="1"/>
      <c r="W73" s="1"/>
    </row>
    <row r="74" spans="1:23" x14ac:dyDescent="0.3">
      <c r="A74" s="8"/>
      <c r="B74" s="8"/>
      <c r="C74" s="8"/>
      <c r="D74" s="20">
        <v>0.05</v>
      </c>
      <c r="E74" s="21">
        <v>900</v>
      </c>
      <c r="F74" s="19">
        <v>100000</v>
      </c>
      <c r="G74" s="19">
        <f>MAX(0, F74*(1 + $D74/12)^12 - $E74*((1 + $D74/12)^12 - 1)/($D74/12))</f>
        <v>94065.219845718922</v>
      </c>
      <c r="H74" s="19">
        <f t="shared" ref="H74:Q74" si="38">MAX(0, G74*(1 + $D74/12)^12 - $E74*((1 + $D74/12)^12 - 1)/($D74/12))</f>
        <v>87826.805075233977</v>
      </c>
      <c r="I74" s="19">
        <f t="shared" si="38"/>
        <v>81269.221165317576</v>
      </c>
      <c r="J74" s="19">
        <f t="shared" si="38"/>
        <v>74376.138817051135</v>
      </c>
      <c r="K74" s="19">
        <f t="shared" si="38"/>
        <v>67130.393293592308</v>
      </c>
      <c r="L74" s="19">
        <f t="shared" si="38"/>
        <v>59513.941677585259</v>
      </c>
      <c r="M74" s="19">
        <f t="shared" si="38"/>
        <v>51507.817941778892</v>
      </c>
      <c r="N74" s="19">
        <f t="shared" si="38"/>
        <v>43092.085720972682</v>
      </c>
      <c r="O74" s="19">
        <f t="shared" si="38"/>
        <v>34245.788667685571</v>
      </c>
      <c r="P74" s="19">
        <f t="shared" si="38"/>
        <v>24946.898267926703</v>
      </c>
      <c r="Q74" s="19">
        <f t="shared" si="38"/>
        <v>15172.258987121942</v>
      </c>
      <c r="R74" s="2"/>
      <c r="S74" s="2"/>
      <c r="T74" s="2"/>
      <c r="U74" s="1"/>
      <c r="V74" s="1"/>
      <c r="W74" s="1"/>
    </row>
    <row r="75" spans="1:23" x14ac:dyDescent="0.3">
      <c r="A75" s="21"/>
      <c r="B75" s="8"/>
      <c r="C75" s="30" t="s">
        <v>32</v>
      </c>
      <c r="D75" s="20"/>
      <c r="E75" s="21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2"/>
      <c r="S75" s="2"/>
      <c r="T75" s="2"/>
      <c r="U75" s="1"/>
      <c r="V75" s="1"/>
      <c r="W75" s="1"/>
    </row>
    <row r="76" spans="1:23" x14ac:dyDescent="0.3">
      <c r="A76" s="8"/>
      <c r="B76" s="8"/>
      <c r="C76" s="8"/>
      <c r="D76" s="20">
        <v>0.05</v>
      </c>
      <c r="E76" s="21">
        <v>800</v>
      </c>
      <c r="F76" s="19">
        <v>80000</v>
      </c>
      <c r="G76" s="19">
        <f t="shared" ref="G76:Q84" si="39">MAX(0, F76*(1 + $D76/12)^12 - $E76*((1 + $D76/12)^12 - 1)/($D76/12))</f>
        <v>74269.867437245863</v>
      </c>
      <c r="H76" s="19">
        <f t="shared" si="39"/>
        <v>68246.570417467301</v>
      </c>
      <c r="I76" s="19">
        <f t="shared" si="39"/>
        <v>61915.110090651469</v>
      </c>
      <c r="J76" s="19">
        <f t="shared" si="39"/>
        <v>55259.720237152847</v>
      </c>
      <c r="K76" s="19">
        <f t="shared" si="39"/>
        <v>48263.828007606404</v>
      </c>
      <c r="L76" s="19">
        <f t="shared" si="39"/>
        <v>40910.012654220292</v>
      </c>
      <c r="M76" s="19">
        <f t="shared" si="39"/>
        <v>33179.962150683117</v>
      </c>
      <c r="N76" s="19">
        <f t="shared" si="39"/>
        <v>25054.427592663327</v>
      </c>
      <c r="O76" s="19">
        <f t="shared" si="39"/>
        <v>16513.175265351638</v>
      </c>
      <c r="P76" s="19">
        <f t="shared" si="39"/>
        <v>7534.9362586879088</v>
      </c>
      <c r="Q76" s="19">
        <f t="shared" si="39"/>
        <v>0</v>
      </c>
      <c r="R76" s="2"/>
      <c r="S76" s="2"/>
      <c r="T76" s="2"/>
      <c r="U76" s="1"/>
      <c r="V76" s="1"/>
      <c r="W76" s="1"/>
    </row>
    <row r="77" spans="1:23" x14ac:dyDescent="0.3">
      <c r="A77" s="8"/>
      <c r="B77" s="8"/>
      <c r="C77" s="8"/>
      <c r="D77" s="20">
        <v>0.05</v>
      </c>
      <c r="E77" s="21">
        <v>600</v>
      </c>
      <c r="F77" s="19">
        <v>50000</v>
      </c>
      <c r="G77" s="19">
        <f t="shared" si="39"/>
        <v>45190.781599117057</v>
      </c>
      <c r="H77" s="19">
        <f t="shared" si="39"/>
        <v>40135.514457517187</v>
      </c>
      <c r="I77" s="19">
        <f t="shared" si="39"/>
        <v>34821.610254653904</v>
      </c>
      <c r="J77" s="19">
        <f t="shared" si="39"/>
        <v>29235.836627610417</v>
      </c>
      <c r="K77" s="19">
        <f t="shared" si="39"/>
        <v>23364.284220669651</v>
      </c>
      <c r="L77" s="19">
        <f t="shared" si="39"/>
        <v>17192.332049077737</v>
      </c>
      <c r="M77" s="19">
        <f t="shared" si="39"/>
        <v>10704.611090751892</v>
      </c>
      <c r="N77" s="19">
        <f t="shared" si="39"/>
        <v>3884.9660152709994</v>
      </c>
      <c r="O77" s="19">
        <f t="shared" si="39"/>
        <v>0</v>
      </c>
      <c r="P77" s="19">
        <f t="shared" si="39"/>
        <v>0</v>
      </c>
      <c r="Q77" s="19">
        <f t="shared" si="39"/>
        <v>0</v>
      </c>
      <c r="R77" s="2"/>
      <c r="S77" s="2"/>
      <c r="T77" s="2"/>
      <c r="U77" s="1"/>
      <c r="V77" s="1"/>
      <c r="W77" s="1"/>
    </row>
    <row r="78" spans="1:23" x14ac:dyDescent="0.3">
      <c r="A78" s="8"/>
      <c r="B78" s="8"/>
      <c r="C78" s="8"/>
      <c r="D78" s="20">
        <v>0.05</v>
      </c>
      <c r="E78" s="21">
        <v>500</v>
      </c>
      <c r="F78" s="19">
        <v>30000</v>
      </c>
      <c r="G78" s="19">
        <f t="shared" si="39"/>
        <v>25395.42919064399</v>
      </c>
      <c r="H78" s="19">
        <f t="shared" si="39"/>
        <v>20555.2797997505</v>
      </c>
      <c r="I78" s="19">
        <f t="shared" si="39"/>
        <v>15467.499179987783</v>
      </c>
      <c r="J78" s="19">
        <f t="shared" si="39"/>
        <v>10119.418047712103</v>
      </c>
      <c r="K78" s="19">
        <f t="shared" si="39"/>
        <v>4497.7189346837094</v>
      </c>
      <c r="L78" s="19">
        <f t="shared" si="39"/>
        <v>0</v>
      </c>
      <c r="M78" s="19">
        <f t="shared" si="39"/>
        <v>0</v>
      </c>
      <c r="N78" s="19">
        <f t="shared" si="39"/>
        <v>0</v>
      </c>
      <c r="O78" s="19">
        <f t="shared" si="39"/>
        <v>0</v>
      </c>
      <c r="P78" s="19">
        <f t="shared" si="39"/>
        <v>0</v>
      </c>
      <c r="Q78" s="19">
        <f t="shared" si="39"/>
        <v>0</v>
      </c>
      <c r="R78" s="2"/>
      <c r="S78" s="2"/>
      <c r="T78" s="2"/>
      <c r="U78" s="1"/>
      <c r="V78" s="1"/>
      <c r="W78" s="1"/>
    </row>
    <row r="79" spans="1:23" x14ac:dyDescent="0.3">
      <c r="A79" s="8"/>
      <c r="B79" s="8"/>
      <c r="C79" s="30" t="s">
        <v>33</v>
      </c>
      <c r="D79" s="20"/>
      <c r="E79" s="21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2"/>
      <c r="S79" s="2"/>
      <c r="T79" s="2"/>
      <c r="U79" s="1"/>
      <c r="V79" s="1"/>
      <c r="W79" s="1"/>
    </row>
    <row r="80" spans="1:23" x14ac:dyDescent="0.3">
      <c r="A80" s="8"/>
      <c r="B80" s="8"/>
      <c r="C80" s="8"/>
      <c r="D80" s="20">
        <v>0.05</v>
      </c>
      <c r="E80" s="21">
        <v>100</v>
      </c>
      <c r="F80" s="19">
        <v>25000</v>
      </c>
      <c r="G80" s="19">
        <f t="shared" si="39"/>
        <v>25051.161897881735</v>
      </c>
      <c r="H80" s="19">
        <f t="shared" ref="H80:Q80" si="40">MAX(0,FV($D$80/12,12,$E$80,-G80))</f>
        <v>25104.941335558331</v>
      </c>
      <c r="I80" s="19">
        <f t="shared" si="40"/>
        <v>25161.472231333471</v>
      </c>
      <c r="J80" s="19">
        <f t="shared" si="40"/>
        <v>25220.895355025423</v>
      </c>
      <c r="K80" s="19">
        <f t="shared" si="40"/>
        <v>25283.358678503519</v>
      </c>
      <c r="L80" s="19">
        <f t="shared" si="40"/>
        <v>25349.017744158751</v>
      </c>
      <c r="M80" s="19">
        <f t="shared" si="40"/>
        <v>25418.036052226049</v>
      </c>
      <c r="N80" s="19">
        <f t="shared" si="40"/>
        <v>25490.585467922654</v>
      </c>
      <c r="O80" s="19">
        <f t="shared" si="40"/>
        <v>25566.846649416508</v>
      </c>
      <c r="P80" s="19">
        <f t="shared" si="40"/>
        <v>25647.009497690291</v>
      </c>
      <c r="Q80" s="19">
        <f t="shared" si="40"/>
        <v>25731.273629421368</v>
      </c>
      <c r="R80" s="2"/>
      <c r="S80" s="2"/>
      <c r="T80" s="2"/>
      <c r="U80" s="1"/>
      <c r="V80" s="1"/>
      <c r="W80" s="1"/>
    </row>
    <row r="81" spans="1:23" x14ac:dyDescent="0.3">
      <c r="A81" s="8"/>
      <c r="B81" s="8"/>
      <c r="C81" s="8"/>
      <c r="D81" s="20">
        <v>0.05</v>
      </c>
      <c r="E81" s="21">
        <v>100</v>
      </c>
      <c r="F81" s="19">
        <v>5000</v>
      </c>
      <c r="G81" s="19">
        <f t="shared" si="39"/>
        <v>4027.9239402470648</v>
      </c>
      <c r="H81" s="19">
        <f t="shared" si="39"/>
        <v>3006.1146243917719</v>
      </c>
      <c r="I81" s="19">
        <f t="shared" si="39"/>
        <v>1932.0276046640872</v>
      </c>
      <c r="J81" s="19">
        <f t="shared" si="39"/>
        <v>802.98825451699918</v>
      </c>
      <c r="K81" s="19">
        <f t="shared" si="39"/>
        <v>0</v>
      </c>
      <c r="L81" s="19">
        <f t="shared" si="39"/>
        <v>0</v>
      </c>
      <c r="M81" s="19">
        <f t="shared" si="39"/>
        <v>0</v>
      </c>
      <c r="N81" s="19">
        <f t="shared" si="39"/>
        <v>0</v>
      </c>
      <c r="O81" s="19">
        <f t="shared" si="39"/>
        <v>0</v>
      </c>
      <c r="P81" s="19">
        <f t="shared" si="39"/>
        <v>0</v>
      </c>
      <c r="Q81" s="19">
        <f t="shared" si="39"/>
        <v>0</v>
      </c>
      <c r="R81" s="2"/>
      <c r="S81" s="2"/>
      <c r="T81" s="2"/>
      <c r="U81" s="1"/>
      <c r="V81" s="1"/>
      <c r="W81" s="1"/>
    </row>
    <row r="82" spans="1:23" x14ac:dyDescent="0.3">
      <c r="A82" s="8"/>
      <c r="B82" s="8"/>
      <c r="C82" s="30" t="s">
        <v>34</v>
      </c>
      <c r="D82" s="20"/>
      <c r="E82" s="21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2"/>
      <c r="S82" s="2"/>
      <c r="T82" s="2"/>
      <c r="U82" s="1"/>
      <c r="V82" s="1"/>
      <c r="W82" s="1"/>
    </row>
    <row r="83" spans="1:23" x14ac:dyDescent="0.3">
      <c r="A83" s="8"/>
      <c r="B83" s="8"/>
      <c r="C83" s="8"/>
      <c r="D83" s="20">
        <v>0.05</v>
      </c>
      <c r="E83" s="21">
        <v>100</v>
      </c>
      <c r="F83" s="19">
        <v>5000</v>
      </c>
      <c r="G83" s="19">
        <f>MAX(0, F83*(1 + $D83/12)^12 - $E83*((1 + $D83/12)^12 - 1)/($D83/12))</f>
        <v>4027.9239402470648</v>
      </c>
      <c r="H83" s="19">
        <f t="shared" ref="H83:Q83" si="41">MAX(0, G83*(1 + $D83/12)^12 - $E83*((1 + $D83/12)^12 - 1)/($D83/12))</f>
        <v>3006.1146243917719</v>
      </c>
      <c r="I83" s="19">
        <f t="shared" si="41"/>
        <v>1932.0276046640872</v>
      </c>
      <c r="J83" s="19">
        <f t="shared" si="41"/>
        <v>802.98825451699918</v>
      </c>
      <c r="K83" s="19">
        <f t="shared" si="41"/>
        <v>0</v>
      </c>
      <c r="L83" s="19">
        <f t="shared" si="41"/>
        <v>0</v>
      </c>
      <c r="M83" s="19">
        <f t="shared" si="41"/>
        <v>0</v>
      </c>
      <c r="N83" s="19">
        <f t="shared" si="41"/>
        <v>0</v>
      </c>
      <c r="O83" s="19">
        <f t="shared" si="41"/>
        <v>0</v>
      </c>
      <c r="P83" s="19">
        <f t="shared" si="41"/>
        <v>0</v>
      </c>
      <c r="Q83" s="19">
        <f t="shared" si="41"/>
        <v>0</v>
      </c>
      <c r="R83" s="2"/>
      <c r="S83" s="2"/>
      <c r="T83" s="2"/>
      <c r="U83" s="1"/>
      <c r="V83" s="1"/>
      <c r="W83" s="1"/>
    </row>
    <row r="84" spans="1:23" x14ac:dyDescent="0.3">
      <c r="A84" s="8"/>
      <c r="B84" s="8"/>
      <c r="C84" s="8"/>
      <c r="D84" s="20">
        <v>0.05</v>
      </c>
      <c r="E84" s="21">
        <v>100</v>
      </c>
      <c r="F84" s="19">
        <v>2000</v>
      </c>
      <c r="G84" s="19">
        <f t="shared" si="39"/>
        <v>874.43824660186488</v>
      </c>
      <c r="H84" s="19">
        <f t="shared" si="39"/>
        <v>0</v>
      </c>
      <c r="I84" s="19">
        <f t="shared" si="39"/>
        <v>0</v>
      </c>
      <c r="J84" s="19">
        <f t="shared" si="39"/>
        <v>0</v>
      </c>
      <c r="K84" s="19">
        <f t="shared" si="39"/>
        <v>0</v>
      </c>
      <c r="L84" s="19">
        <f t="shared" si="39"/>
        <v>0</v>
      </c>
      <c r="M84" s="19">
        <f t="shared" si="39"/>
        <v>0</v>
      </c>
      <c r="N84" s="19">
        <f t="shared" si="39"/>
        <v>0</v>
      </c>
      <c r="O84" s="19">
        <f t="shared" si="39"/>
        <v>0</v>
      </c>
      <c r="P84" s="19">
        <f t="shared" si="39"/>
        <v>0</v>
      </c>
      <c r="Q84" s="19">
        <f t="shared" si="39"/>
        <v>0</v>
      </c>
      <c r="R84" s="2"/>
      <c r="S84" s="2"/>
      <c r="T84" s="2"/>
      <c r="U84" s="1"/>
      <c r="V84" s="1"/>
      <c r="W84" s="1"/>
    </row>
    <row r="85" spans="1:23" x14ac:dyDescent="0.3">
      <c r="A85" s="8"/>
      <c r="B85" s="8"/>
      <c r="C85" s="11" t="s">
        <v>3</v>
      </c>
      <c r="D85" s="8"/>
      <c r="E85" s="8"/>
      <c r="F85" s="25">
        <f>SUM(F72:F74,F76:F78,F80:F81,F83:F84)</f>
        <v>1247000</v>
      </c>
      <c r="G85" s="25">
        <f t="shared" ref="G85:Q85" si="42">SUM(G72:G74,G76:G78,G80:G81,G83:G84)</f>
        <v>1212638.1540775974</v>
      </c>
      <c r="H85" s="25">
        <f t="shared" si="42"/>
        <v>1176811.9030057257</v>
      </c>
      <c r="I85" s="25">
        <f t="shared" si="42"/>
        <v>1140055.9798620816</v>
      </c>
      <c r="J85" s="25">
        <f t="shared" si="42"/>
        <v>1101402.7890632544</v>
      </c>
      <c r="K85" s="25">
        <f t="shared" si="42"/>
        <v>1061521.9909320744</v>
      </c>
      <c r="L85" s="25">
        <f t="shared" si="42"/>
        <v>1022681.9371153989</v>
      </c>
      <c r="M85" s="25">
        <f t="shared" si="42"/>
        <v>986562.96531085926</v>
      </c>
      <c r="N85" s="25">
        <f t="shared" si="42"/>
        <v>948575.4053797056</v>
      </c>
      <c r="O85" s="25">
        <f t="shared" si="42"/>
        <v>911906.13002032822</v>
      </c>
      <c r="P85" s="25">
        <f t="shared" si="42"/>
        <v>877421.55674977484</v>
      </c>
      <c r="Q85" s="25">
        <f t="shared" si="42"/>
        <v>843051.142677953</v>
      </c>
      <c r="R85" s="2"/>
      <c r="S85" s="2"/>
      <c r="T85" s="2"/>
      <c r="U85" s="1"/>
      <c r="V85" s="1"/>
      <c r="W85" s="1"/>
    </row>
    <row r="86" spans="1:23" x14ac:dyDescent="0.3">
      <c r="A86" s="8"/>
      <c r="B86" s="8"/>
      <c r="C86" s="8"/>
      <c r="D86" s="8"/>
      <c r="E86" s="8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2"/>
      <c r="S86" s="2"/>
      <c r="T86" s="2"/>
      <c r="U86" s="1"/>
      <c r="V86" s="1"/>
      <c r="W86" s="1"/>
    </row>
    <row r="87" spans="1:23" ht="18" x14ac:dyDescent="0.35">
      <c r="A87" s="8"/>
      <c r="B87" s="8"/>
      <c r="C87" s="33" t="s">
        <v>8</v>
      </c>
      <c r="D87" s="34"/>
      <c r="E87" s="34"/>
      <c r="F87" s="25">
        <f>SUM(F69,F85)</f>
        <v>1261000</v>
      </c>
      <c r="G87" s="25">
        <f t="shared" ref="G87:Q87" si="43">SUM(G69,G85)</f>
        <v>1223448.7205827662</v>
      </c>
      <c r="H87" s="25">
        <f t="shared" si="43"/>
        <v>1184224.546097598</v>
      </c>
      <c r="I87" s="25">
        <f t="shared" si="43"/>
        <v>1145581.455608459</v>
      </c>
      <c r="J87" s="25">
        <f t="shared" si="43"/>
        <v>1104487.5271467899</v>
      </c>
      <c r="K87" s="25">
        <f t="shared" si="43"/>
        <v>1061521.9909320744</v>
      </c>
      <c r="L87" s="25">
        <f t="shared" si="43"/>
        <v>1022681.9371153989</v>
      </c>
      <c r="M87" s="25">
        <f t="shared" si="43"/>
        <v>986562.96531085926</v>
      </c>
      <c r="N87" s="25">
        <f t="shared" si="43"/>
        <v>948575.4053797056</v>
      </c>
      <c r="O87" s="25">
        <f t="shared" si="43"/>
        <v>911906.13002032822</v>
      </c>
      <c r="P87" s="25">
        <f t="shared" si="43"/>
        <v>877421.55674977484</v>
      </c>
      <c r="Q87" s="25">
        <f t="shared" si="43"/>
        <v>843051.142677953</v>
      </c>
      <c r="R87" s="2"/>
      <c r="S87" s="2"/>
      <c r="T87" s="2"/>
      <c r="U87" s="1"/>
      <c r="V87" s="1"/>
      <c r="W87" s="1"/>
    </row>
    <row r="88" spans="1:23" x14ac:dyDescent="0.3">
      <c r="A88" s="8"/>
      <c r="B88" s="8"/>
      <c r="C88" s="8"/>
      <c r="D88" s="8"/>
      <c r="E88" s="8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2"/>
      <c r="S88" s="2"/>
      <c r="T88" s="2"/>
      <c r="U88" s="1"/>
      <c r="V88" s="1"/>
      <c r="W88" s="1"/>
    </row>
    <row r="89" spans="1:23" x14ac:dyDescent="0.3">
      <c r="A89" s="8"/>
      <c r="B89" s="8"/>
      <c r="C89" s="8"/>
      <c r="D89" s="8"/>
      <c r="E89" s="8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2"/>
      <c r="S89" s="2"/>
      <c r="T89" s="2"/>
      <c r="U89" s="1"/>
      <c r="V89" s="1"/>
      <c r="W89" s="1"/>
    </row>
    <row r="90" spans="1:23" ht="21" x14ac:dyDescent="0.4">
      <c r="A90" s="8"/>
      <c r="B90" s="35" t="s">
        <v>9</v>
      </c>
      <c r="C90" s="35"/>
      <c r="D90" s="8"/>
      <c r="E90" s="8"/>
      <c r="F90" s="25">
        <f>F60-F87</f>
        <v>1658200</v>
      </c>
      <c r="G90" s="25">
        <f>G60-G87</f>
        <v>1944916.3794172339</v>
      </c>
      <c r="H90" s="25">
        <f t="shared" ref="H90:Q90" si="44">H60-H87</f>
        <v>2250216.7664524019</v>
      </c>
      <c r="I90" s="25">
        <f t="shared" si="44"/>
        <v>2572928.7569228159</v>
      </c>
      <c r="J90" s="25">
        <f t="shared" si="44"/>
        <v>2917252.8118465636</v>
      </c>
      <c r="K90" s="25">
        <f t="shared" si="44"/>
        <v>3283871.0876621893</v>
      </c>
      <c r="L90" s="25">
        <f t="shared" si="44"/>
        <v>3668147.1483011255</v>
      </c>
      <c r="M90" s="25">
        <f t="shared" si="44"/>
        <v>4072952.307567386</v>
      </c>
      <c r="N90" s="25">
        <f t="shared" si="44"/>
        <v>4504457.0117205456</v>
      </c>
      <c r="O90" s="25">
        <f t="shared" si="44"/>
        <v>4961177.2849377347</v>
      </c>
      <c r="P90" s="25">
        <f t="shared" si="44"/>
        <v>5444080.6874186713</v>
      </c>
      <c r="Q90" s="25">
        <f t="shared" si="44"/>
        <v>5957212.5344832409</v>
      </c>
      <c r="R90" s="2"/>
      <c r="S90" s="2"/>
      <c r="T90" s="2"/>
      <c r="U90" s="1"/>
      <c r="V90" s="1"/>
      <c r="W90" s="1"/>
    </row>
  </sheetData>
  <mergeCells count="11">
    <mergeCell ref="B63:C63"/>
    <mergeCell ref="B64:C64"/>
    <mergeCell ref="B70:C70"/>
    <mergeCell ref="B90:C90"/>
    <mergeCell ref="A57:B57"/>
    <mergeCell ref="A72:B72"/>
    <mergeCell ref="B2:G2"/>
    <mergeCell ref="M2:Q2"/>
    <mergeCell ref="A20:B20"/>
    <mergeCell ref="G4:Q4"/>
    <mergeCell ref="B6:C6"/>
  </mergeCells>
  <hyperlinks>
    <hyperlink ref="M2" r:id="rId1" xr:uid="{ECC19088-C33B-4E41-811B-3A28B1EB6A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A5593-4B77-47A0-864D-DF5DB7E105C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Jepson</dc:creator>
  <cp:lastModifiedBy>Bryan Jepson</cp:lastModifiedBy>
  <dcterms:created xsi:type="dcterms:W3CDTF">2025-07-19T19:58:37Z</dcterms:created>
  <dcterms:modified xsi:type="dcterms:W3CDTF">2025-07-21T14:10:27Z</dcterms:modified>
</cp:coreProperties>
</file>